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990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BS'!$B$10:$E$65</definedName>
    <definedName name="_xlnm.Print_Area" localSheetId="0">'Income Stmt'!$B$2:$H$54</definedName>
    <definedName name="_xlnm.Print_Area" localSheetId="2">'Notes'!$B$10:$L$193</definedName>
    <definedName name="_xlnm.Print_Titles" localSheetId="1">'Conso BS'!$2:$16</definedName>
    <definedName name="_xlnm.Print_Titles" localSheetId="2">'Notes'!$2:$9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<sst xmlns="http://schemas.openxmlformats.org/spreadsheetml/2006/main" count="336" uniqueCount="246">
  <si>
    <t>The figures have not been audited</t>
  </si>
  <si>
    <t>CONSOLIDATED INCOME STATEMENT</t>
  </si>
  <si>
    <t>Quarter</t>
  </si>
  <si>
    <t>RM'000</t>
  </si>
  <si>
    <t>1.</t>
  </si>
  <si>
    <t>(a)</t>
  </si>
  <si>
    <t>Turnover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</si>
  <si>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</si>
  <si>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</si>
  <si>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</si>
  <si>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</si>
  <si>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</si>
  <si>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</si>
  <si>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</si>
  <si>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</si>
  <si>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</si>
  <si>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</si>
  <si>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</si>
  <si>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</si>
  <si>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</si>
  <si>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</si>
  <si>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</si>
  <si>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Extraordinary items</t>
  </si>
  <si>
    <t>(l)</t>
  </si>
  <si>
    <t>3.</t>
  </si>
  <si>
    <t>As at</t>
  </si>
  <si>
    <t>preceding</t>
  </si>
  <si>
    <t>financial</t>
  </si>
  <si>
    <t>INVESTMENT IN ASSOCIATED COMPANIES</t>
  </si>
  <si>
    <t>LAND AND DEVELOPMENT EXPENDITURE</t>
  </si>
  <si>
    <t>SECURITY RETAINERS' ACCUMULATION FUND</t>
  </si>
  <si>
    <t>GOODWILL ON CONSOLIDATION</t>
  </si>
  <si>
    <t>Current Assets</t>
  </si>
  <si>
    <t>Cash and bank balances</t>
  </si>
  <si>
    <t>Current Liabilities</t>
  </si>
  <si>
    <t>Short term bank borrowings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</si>
  <si>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</si>
  <si>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</si>
  <si>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</si>
  <si>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</si>
  <si>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</si>
  <si>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</si>
  <si>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</si>
  <si>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</si>
  <si>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</si>
  <si>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Minority Interests</t>
  </si>
  <si>
    <t>Security retainers</t>
  </si>
  <si>
    <t>Deferred licence fees</t>
  </si>
  <si>
    <t>Deferred taxation</t>
  </si>
  <si>
    <t>CONSOLIDATED BALANCE SHEET</t>
  </si>
  <si>
    <t>NOTES TO THE ACCOUNTS</t>
  </si>
  <si>
    <t>Accounting policies</t>
  </si>
  <si>
    <t>4.</t>
  </si>
  <si>
    <t>5.</t>
  </si>
  <si>
    <t>6.</t>
  </si>
  <si>
    <t>7.</t>
  </si>
  <si>
    <t>Quoted securities</t>
  </si>
  <si>
    <t>8.</t>
  </si>
  <si>
    <t>9.</t>
  </si>
  <si>
    <t>10.</t>
  </si>
  <si>
    <t>11.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</si>
  <si>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</si>
  <si>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</si>
  <si>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</si>
  <si>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</si>
  <si>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</si>
  <si>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</si>
  <si>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</si>
  <si>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</si>
  <si>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</si>
  <si>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</si>
  <si>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</si>
  <si>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</si>
  <si>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</si>
  <si>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</si>
  <si>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</si>
  <si>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</si>
  <si>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</si>
  <si>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</si>
  <si>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employed</t>
  </si>
  <si>
    <t>17.</t>
  </si>
  <si>
    <t>18.</t>
  </si>
  <si>
    <t>Prospects</t>
  </si>
  <si>
    <t>20.</t>
  </si>
  <si>
    <t>Profit forecast/ profit guarantee</t>
  </si>
  <si>
    <t>Dividend</t>
  </si>
  <si>
    <t>(Company No. 47908-K)</t>
  </si>
  <si>
    <t>Share of taxation of associated company</t>
  </si>
  <si>
    <t>At cost</t>
  </si>
  <si>
    <t>At market value at end of reporting period</t>
  </si>
  <si>
    <t>Current</t>
  </si>
  <si>
    <t>Assets</t>
  </si>
  <si>
    <t>The Board does not recommend any interim dividend for the current financial year.</t>
  </si>
  <si>
    <t>By Order of the Board</t>
  </si>
  <si>
    <t>Secretaries</t>
  </si>
  <si>
    <t>Petaling Jaya</t>
  </si>
  <si>
    <t>Selangor Darul Ehsan</t>
  </si>
  <si>
    <t>Internet-related ventures</t>
  </si>
  <si>
    <t xml:space="preserve">  </t>
  </si>
  <si>
    <t>31/12/2000</t>
  </si>
  <si>
    <t>Underprovision of tax in previous years</t>
  </si>
  <si>
    <t>Current year income tax charge/ (credit)</t>
  </si>
  <si>
    <t>Changes in composition of the group</t>
  </si>
  <si>
    <t>(ii)</t>
  </si>
  <si>
    <t>Status of corporate proposals</t>
  </si>
  <si>
    <t>Seasonality or cyclicality of operations</t>
  </si>
  <si>
    <t>The business operations of the Group are not significantly affected by any seasonal or cyclical factors.</t>
  </si>
  <si>
    <t>Changes in debt and equity securities</t>
  </si>
  <si>
    <t>Particulars of the Group's borrowings are as follows:</t>
  </si>
  <si>
    <t>Review of performance</t>
  </si>
  <si>
    <t>Individual Quarter</t>
  </si>
  <si>
    <t>Cumulative Quarter</t>
  </si>
  <si>
    <t>Year</t>
  </si>
  <si>
    <t>Corresponding</t>
  </si>
  <si>
    <t>To Date</t>
  </si>
  <si>
    <t>Period</t>
  </si>
  <si>
    <t>Preceding</t>
  </si>
  <si>
    <t xml:space="preserve"> Year</t>
  </si>
  <si>
    <t>DIJAYA CORPORATION BERHAD</t>
  </si>
  <si>
    <t>The Group does not have any financial instrument with off-balance sheet risk as at the end of the financial</t>
  </si>
  <si>
    <t>period under review and to the date of this announcement.</t>
  </si>
  <si>
    <t>Other income</t>
  </si>
  <si>
    <t>Profit/ (loss) before finance cost, depreciation</t>
  </si>
  <si>
    <t>Finance cost</t>
  </si>
  <si>
    <t>Share of profits and losses of associated</t>
  </si>
  <si>
    <t>companies</t>
  </si>
  <si>
    <t>interests and extraordinary items</t>
  </si>
  <si>
    <t>Profit/ (loss) before income tax, minority</t>
  </si>
  <si>
    <t>tax, minority interest and extraordinary items</t>
  </si>
  <si>
    <t>and amortisation, exceptional items, income</t>
  </si>
  <si>
    <t>Income tax</t>
  </si>
  <si>
    <t>deducting minority interests</t>
  </si>
  <si>
    <t>(i)  Profit/ (loss) after income tax before</t>
  </si>
  <si>
    <t>(ii) Less minority interests</t>
  </si>
  <si>
    <t>Net profit/ (loss) from ordinary activities</t>
  </si>
  <si>
    <t>attributable to members of the Company</t>
  </si>
  <si>
    <t>(i)  Extraordinary items</t>
  </si>
  <si>
    <t>(ii) Extraordinary items attributable to members</t>
  </si>
  <si>
    <t>of the Company</t>
  </si>
  <si>
    <t>Net profit/ (loss) attributable to members of the Company</t>
  </si>
  <si>
    <t>Earnings per share based on 2(l) above:-</t>
  </si>
  <si>
    <t>shares) (sen)</t>
  </si>
  <si>
    <t>Basic (based on 259,502,583 ordinary</t>
  </si>
  <si>
    <t>Note:</t>
  </si>
  <si>
    <t>For the diluted earnings per share, the weighted average number of ordinary shares in issue is adjusted to</t>
  </si>
  <si>
    <t>quarter</t>
  </si>
  <si>
    <t>end of</t>
  </si>
  <si>
    <t>current</t>
  </si>
  <si>
    <t>year end</t>
  </si>
  <si>
    <t>PROPERTY, PLANT AND EQUIPMENT</t>
  </si>
  <si>
    <t>LONG TERM INVESTMENTS</t>
  </si>
  <si>
    <t>Inventories</t>
  </si>
  <si>
    <t>Land and development expenditure</t>
  </si>
  <si>
    <t>Trade and other receivables</t>
  </si>
  <si>
    <t>Marketable securities</t>
  </si>
  <si>
    <t xml:space="preserve">Deposits with licensed banks </t>
  </si>
  <si>
    <t>Current portion of term loans</t>
  </si>
  <si>
    <t>Hire purchase creditors</t>
  </si>
  <si>
    <t>Accumulated losses</t>
  </si>
  <si>
    <t>Non Current Liabilities</t>
  </si>
  <si>
    <t>Term loans</t>
  </si>
  <si>
    <t>Net tangible assets per share (RM)</t>
  </si>
  <si>
    <t>Sinking fund reserve</t>
  </si>
  <si>
    <t>Currency translation diferrences</t>
  </si>
  <si>
    <t>Fully diluted (based on 262,104,583 ordinary</t>
  </si>
  <si>
    <t>There has been no issuance or repayment of debt and equity securities, share buy back, share cancellation,</t>
  </si>
  <si>
    <t>Subsequent material events</t>
  </si>
  <si>
    <t>There were no material event subsequent to the end of the reporting and to the date of this announcement.</t>
  </si>
  <si>
    <t>Not applicable.</t>
  </si>
  <si>
    <t>Trade and other payables</t>
  </si>
  <si>
    <t>assume conversion of all dilutive potential ordinary shares. The Company has one category of dilutive potential</t>
  </si>
  <si>
    <t xml:space="preserve">ordinary shares - 2,602,000 outstanding shares options granted to directors and employees. </t>
  </si>
  <si>
    <t>Jessica Low Nyoke Fun</t>
  </si>
  <si>
    <t>shares held as treasury shares and resale of treasury shares during the current financial year to date.</t>
  </si>
  <si>
    <t>Deferred taxation transfers</t>
  </si>
  <si>
    <t>Sale of unquoted securities and/ or properties</t>
  </si>
  <si>
    <t>There has been no change in the contingent liabilities since the last annual balance sheet date.</t>
  </si>
  <si>
    <t>19.</t>
  </si>
  <si>
    <t>On 23 August 2001, the Company subscribe, at par, an additional 49,998 new ordinary shares of RM1.00</t>
  </si>
  <si>
    <t>each in Accroway Sdn Bhd, thereby increasing its shareholding in Accroway from 2 ordinary shares to</t>
  </si>
  <si>
    <t>50,000 ordinary shares representing 100% of its enlarged issued and paid up share capital.</t>
  </si>
  <si>
    <t>On 21 August 2001, Ikatan Engineering Sdn Bhd, a subsidiary of Dijaya Corporation Bhd, disposed of its</t>
  </si>
  <si>
    <t>comprising 4 ordinary shares of RM1.00 each for a total cash consideration of RM4.00 only.</t>
  </si>
  <si>
    <t>21.</t>
  </si>
  <si>
    <t>The quarterly financial statements were prepared in accordance with the appropriate approved accounting</t>
  </si>
  <si>
    <t>standards in Malaysia and the provisions of the Companies Act, 1965. The policies, method of computation</t>
  </si>
  <si>
    <t>and basis of consolidation are consistent with those applied in the most recent annual financial statements.</t>
  </si>
  <si>
    <t>There is no exceptional item for the current quarter and financial year to date.</t>
  </si>
  <si>
    <t>There is no extraordinary item for the current quarter and financial year to date.</t>
  </si>
  <si>
    <t>Purchases and disposals of quoted securities for the current financial period.</t>
  </si>
  <si>
    <t>Total purchases</t>
  </si>
  <si>
    <t>Total disposals</t>
  </si>
  <si>
    <t>Total gain/ (loss) on disposal</t>
  </si>
  <si>
    <t>Nil</t>
  </si>
  <si>
    <t>Total investments in quoted securities are as follows:</t>
  </si>
  <si>
    <t xml:space="preserve">At carrying value/ book value </t>
  </si>
  <si>
    <t>Material litigation</t>
  </si>
  <si>
    <t>There is no pending material litigation as at the date of this announcement which exceeds 5% of the Group's</t>
  </si>
  <si>
    <t>net tangible assets.</t>
  </si>
  <si>
    <t>derived from</t>
  </si>
  <si>
    <t>external</t>
  </si>
  <si>
    <t>customers</t>
  </si>
  <si>
    <t>Share of</t>
  </si>
  <si>
    <t>turnover of</t>
  </si>
  <si>
    <t>associated</t>
  </si>
  <si>
    <t>RM'001</t>
  </si>
  <si>
    <t>entire equity interest in its wholly-owned dormant subsidiary company, Ikatan Oilfield Services Sdn Bhd,</t>
  </si>
  <si>
    <t>Overseas business venture</t>
  </si>
  <si>
    <t>22.</t>
  </si>
  <si>
    <t>On 18 August 2001, the Company entered into a Memorandum of Understanding ("MOU") with the People's</t>
  </si>
  <si>
    <t>Government of Songming District, Kunming City in the People's Republic of China for the proposed</t>
  </si>
  <si>
    <t>investment in the development of  a golf and country resort. However, terms and conditions for the proposed</t>
  </si>
  <si>
    <t>investment are still being negotiated and have not been concluded to date.</t>
  </si>
  <si>
    <t>Leslie Lim Siak Kooi</t>
  </si>
  <si>
    <t>QUARTERLY REPORT ON CONSOLIDATED RESULTS FOR THE FOURTH QUARTER</t>
  </si>
  <si>
    <t>ENDED 31 DECEMBER 2001</t>
  </si>
  <si>
    <t>31/12/2001</t>
  </si>
  <si>
    <t>The information on each of the Group's industry segments as at 31 December 2001 is as follows:</t>
  </si>
  <si>
    <t>respect of certain tax-exempt gain included in the profits before tax.</t>
  </si>
  <si>
    <t>The effective tax rate of the Group is lower than the statutory rate of taxation as no provision was made in</t>
  </si>
  <si>
    <t>No sale or acquisition of unquoted securities or property outside the ordinary course of business of the Group</t>
  </si>
  <si>
    <t>took place during the financial quarter under review.</t>
  </si>
  <si>
    <t>Material changes in the quarterly results compared to the preceding quarter</t>
  </si>
  <si>
    <t>The Group registered a loss before tax of RM7.8 million for the current quarter ended 31 December 2001</t>
  </si>
  <si>
    <t>The Group recorded a profit before tax of RM18.1 million, an increase of almost 25% over the preceding year's</t>
  </si>
  <si>
    <t>million in the preceding year.</t>
  </si>
  <si>
    <t>response for its newly launched Green Acres development. This project together with the Villa Green</t>
  </si>
  <si>
    <t>subsidiary by South Johor Equities Sdn Bhd, an associate company of the Group.</t>
  </si>
  <si>
    <t>27 February 2002</t>
  </si>
  <si>
    <t>The Special Bumiputra Issue ("SBI") of 31,000,000 new ordinary shares of RM1.00 each in Dijaya to</t>
  </si>
  <si>
    <t>Bumiputra investors approved by the Ministry of International Trade and Industry at an issue price of RM1.00</t>
  </si>
  <si>
    <t>per share is still pending implementation.</t>
  </si>
  <si>
    <t>As announced on 22 December 2001, the shareholders of the Company had on even date approved the</t>
  </si>
  <si>
    <t>proposed revision in the utilisation arising from the SBI, principally to part finance the residential development</t>
  </si>
  <si>
    <t>of 25.1 acres of leasehold land in Tropicana Golf &amp; Country Resort known as the 'Green Acres' project.</t>
  </si>
  <si>
    <t>The Company had also obtained approval of the Securities Commission ("SC") with respect of the further</t>
  </si>
  <si>
    <t>extension of time of one (1) year until 31 December 2002 for the implementation of the SBI as announced on</t>
  </si>
  <si>
    <t>24 December 2001.</t>
  </si>
  <si>
    <t>development, which has been completely sold out, will be the main profit driver for the next financial year. In</t>
  </si>
  <si>
    <t>profit of RM14.5 million. The revenue for the current year declined RM141.4 million compared to RM213.1</t>
  </si>
  <si>
    <t>The increase in pre-tax profit is mainly attributable to the Group's share of gain on disposal of a stock broking</t>
  </si>
  <si>
    <t>The Group is confident about its financial performance for the forthcoming quarters based on the positive</t>
  </si>
  <si>
    <t>addition, with the anticipated improvement of the Malaysian economy in the later part of 2002, the</t>
  </si>
  <si>
    <t>Group's results is expected to improve further, barring any unforeseen circumstances.</t>
  </si>
  <si>
    <t>compared to a loss of RM6.9 million for the preceding quarter. The additional loss was due mainly to</t>
  </si>
  <si>
    <t>restatement of revenue as a result of change in accounting method adopted by an associate company.</t>
  </si>
</sst>
</file>

<file path=xl/styles.xml><?xml version="1.0" encoding="utf-8"?>
<styleSheet xmlns="http://schemas.openxmlformats.org/spreadsheetml/2006/main">
  <numFmts count="4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  <numFmt numFmtId="181" formatCode="_-* #,##0_-;\-* #,##0_-;_-* &quot;-&quot;_-;_-@_-"/>
    <numFmt numFmtId="182" formatCode="_-* #,##0\ _F_-;\-* #,##0\ _F_-;_-* &quot;-&quot;\ _F_-;_-@_-"/>
    <numFmt numFmtId="183" formatCode="_-* #,##0.00_-;\-* #,##0.00_-;_-* &quot;-&quot;??_-;_-@_-"/>
    <numFmt numFmtId="184" formatCode="_-* #,##0.00\ _F_-;\-* #,##0.00\ _F_-;_-* &quot;-&quot;??\ _F_-;_-@_-"/>
    <numFmt numFmtId="185" formatCode="_-&quot;£&quot;* #,##0_-;\-&quot;£&quot;* #,##0_-;_-&quot;£&quot;* &quot;-&quot;_-;_-@_-"/>
    <numFmt numFmtId="186" formatCode="&quot;ß&quot;#,##0;[Red]\-&quot;ß&quot;#,##0"/>
    <numFmt numFmtId="187" formatCode="_-&quot;ß&quot;* #,##0_-;\-&quot;ß&quot;* #,##0_-;_-&quot;ß&quot;* &quot;-&quot;_-;_-@_-"/>
    <numFmt numFmtId="188" formatCode="_-* #,##0\ &quot;F&quot;_-;\-* #,##0\ &quot;F&quot;_-;_-* &quot;-&quot;\ &quot;F&quot;_-;_-@_-"/>
    <numFmt numFmtId="189" formatCode="_-&quot;£&quot;* #,##0.00_-;\-&quot;£&quot;* #,##0.00_-;_-&quot;£&quot;* &quot;-&quot;??_-;_-@_-"/>
    <numFmt numFmtId="190" formatCode="&quot;ß&quot;#,##0.00;[Red]\-&quot;ß&quot;#,##0.00"/>
    <numFmt numFmtId="191" formatCode="_-&quot;ß&quot;* #,##0.00_-;\-&quot;ß&quot;* #,##0.00_-;_-&quot;ß&quot;* &quot;-&quot;??_-;_-@_-"/>
    <numFmt numFmtId="192" formatCode="_-* #,##0.00\ &quot;F&quot;_-;\-* #,##0.00\ &quot;F&quot;_-;_-* &quot;-&quot;??\ &quot;F&quot;_-;_-@_-"/>
    <numFmt numFmtId="193" formatCode="#,##0.00&quot; $&quot;;[Red]\-#,##0.00&quot; $&quot;"/>
    <numFmt numFmtId="194" formatCode="0.00_)"/>
    <numFmt numFmtId="195" formatCode="General_)"/>
    <numFmt numFmtId="196" formatCode="dd/mm/yy"/>
    <numFmt numFmtId="197" formatCode="dd/mm/yyyy"/>
    <numFmt numFmtId="198" formatCode="_(* #,##0.000_);_(* \(#,##0.000\);_(* &quot;-&quot;??_);_(@_)"/>
    <numFmt numFmtId="199" formatCode="_(* #,##0.000_);_(* \(#,##0.000\);_(* &quot;-&quot;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sz val="10"/>
      <color indexed="48"/>
      <name val="Garamond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15" applyNumberFormat="1" applyFont="1" applyAlignment="1">
      <alignment/>
    </xf>
    <xf numFmtId="179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9" fontId="8" fillId="0" borderId="2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 horizontal="left" indent="2"/>
    </xf>
    <xf numFmtId="179" fontId="7" fillId="0" borderId="3" xfId="15" applyNumberFormat="1" applyFont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6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9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79" fontId="7" fillId="0" borderId="6" xfId="15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9" fontId="7" fillId="0" borderId="7" xfId="15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 indent="3"/>
    </xf>
    <xf numFmtId="179" fontId="6" fillId="0" borderId="8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9" xfId="15" applyNumberFormat="1" applyFont="1" applyBorder="1" applyAlignment="1">
      <alignment/>
    </xf>
    <xf numFmtId="179" fontId="7" fillId="0" borderId="0" xfId="15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/>
    </xf>
    <xf numFmtId="179" fontId="7" fillId="0" borderId="0" xfId="15" applyNumberFormat="1" applyFont="1" applyFill="1" applyAlignment="1" quotePrefix="1">
      <alignment horizontal="right"/>
    </xf>
    <xf numFmtId="179" fontId="7" fillId="0" borderId="6" xfId="0" applyNumberFormat="1" applyFont="1" applyFill="1" applyBorder="1" applyAlignment="1">
      <alignment/>
    </xf>
    <xf numFmtId="179" fontId="7" fillId="0" borderId="2" xfId="15" applyNumberFormat="1" applyFont="1" applyFill="1" applyBorder="1" applyAlignment="1" quotePrefix="1">
      <alignment horizontal="right"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 horizontal="center"/>
    </xf>
    <xf numFmtId="179" fontId="7" fillId="0" borderId="8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79" fontId="13" fillId="0" borderId="0" xfId="15" applyNumberFormat="1" applyFont="1" applyBorder="1" applyAlignment="1">
      <alignment horizontal="center"/>
    </xf>
    <xf numFmtId="179" fontId="13" fillId="0" borderId="9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179" fontId="13" fillId="0" borderId="6" xfId="15" applyNumberFormat="1" applyFont="1" applyBorder="1" applyAlignment="1">
      <alignment horizontal="center"/>
    </xf>
    <xf numFmtId="179" fontId="13" fillId="0" borderId="7" xfId="15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97" fontId="13" fillId="0" borderId="0" xfId="0" applyNumberFormat="1" applyFont="1" applyAlignment="1">
      <alignment horizontal="center"/>
    </xf>
    <xf numFmtId="179" fontId="13" fillId="0" borderId="0" xfId="15" applyNumberFormat="1" applyFont="1" applyAlignment="1">
      <alignment/>
    </xf>
    <xf numFmtId="179" fontId="13" fillId="0" borderId="0" xfId="15" applyNumberFormat="1" applyFont="1" applyFill="1" applyAlignment="1">
      <alignment/>
    </xf>
    <xf numFmtId="198" fontId="14" fillId="0" borderId="0" xfId="15" applyNumberFormat="1" applyFont="1" applyAlignment="1">
      <alignment/>
    </xf>
    <xf numFmtId="179" fontId="14" fillId="0" borderId="0" xfId="15" applyNumberFormat="1" applyFont="1" applyAlignment="1">
      <alignment/>
    </xf>
    <xf numFmtId="179" fontId="14" fillId="0" borderId="3" xfId="15" applyNumberFormat="1" applyFont="1" applyBorder="1" applyAlignment="1">
      <alignment/>
    </xf>
    <xf numFmtId="179" fontId="14" fillId="0" borderId="4" xfId="15" applyNumberFormat="1" applyFont="1" applyBorder="1" applyAlignment="1">
      <alignment/>
    </xf>
    <xf numFmtId="179" fontId="14" fillId="0" borderId="5" xfId="15" applyNumberFormat="1" applyFont="1" applyBorder="1" applyAlignment="1">
      <alignment/>
    </xf>
    <xf numFmtId="179" fontId="13" fillId="0" borderId="8" xfId="15" applyNumberFormat="1" applyFont="1" applyBorder="1" applyAlignment="1">
      <alignment/>
    </xf>
    <xf numFmtId="179" fontId="14" fillId="0" borderId="6" xfId="15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79" fontId="7" fillId="0" borderId="6" xfId="15" applyNumberFormat="1" applyFont="1" applyFill="1" applyBorder="1" applyAlignment="1">
      <alignment/>
    </xf>
    <xf numFmtId="179" fontId="7" fillId="0" borderId="9" xfId="15" applyNumberFormat="1" applyFont="1" applyBorder="1" applyAlignment="1">
      <alignment horizontal="center"/>
    </xf>
    <xf numFmtId="179" fontId="7" fillId="0" borderId="0" xfId="15" applyNumberFormat="1" applyFont="1" applyBorder="1" applyAlignment="1">
      <alignment horizontal="right"/>
    </xf>
    <xf numFmtId="179" fontId="7" fillId="0" borderId="0" xfId="15" applyNumberFormat="1" applyFont="1" applyFill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179" fontId="15" fillId="0" borderId="0" xfId="15" applyNumberFormat="1" applyFont="1" applyBorder="1" applyAlignment="1">
      <alignment/>
    </xf>
    <xf numFmtId="179" fontId="16" fillId="0" borderId="0" xfId="15" applyNumberFormat="1" applyFont="1" applyBorder="1" applyAlignment="1">
      <alignment horizontal="center"/>
    </xf>
    <xf numFmtId="179" fontId="16" fillId="0" borderId="0" xfId="15" applyNumberFormat="1" applyFont="1" applyAlignment="1">
      <alignment/>
    </xf>
    <xf numFmtId="179" fontId="16" fillId="0" borderId="6" xfId="15" applyNumberFormat="1" applyFont="1" applyBorder="1" applyAlignment="1">
      <alignment horizontal="center"/>
    </xf>
    <xf numFmtId="179" fontId="16" fillId="0" borderId="7" xfId="15" applyNumberFormat="1" applyFont="1" applyBorder="1" applyAlignment="1">
      <alignment horizontal="center"/>
    </xf>
    <xf numFmtId="17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78" fontId="16" fillId="0" borderId="0" xfId="0" applyNumberFormat="1" applyFont="1" applyBorder="1" applyAlignment="1">
      <alignment horizontal="center"/>
    </xf>
    <xf numFmtId="179" fontId="16" fillId="0" borderId="0" xfId="15" applyNumberFormat="1" applyFont="1" applyBorder="1" applyAlignment="1">
      <alignment/>
    </xf>
    <xf numFmtId="179" fontId="16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view="pageBreakPreview" zoomScaleSheetLayoutView="100" workbookViewId="0" topLeftCell="B36">
      <selection activeCell="G14" sqref="G14"/>
    </sheetView>
  </sheetViews>
  <sheetFormatPr defaultColWidth="9.140625" defaultRowHeight="12.75"/>
  <cols>
    <col min="1" max="1" width="9.140625" style="5" customWidth="1"/>
    <col min="2" max="3" width="2.7109375" style="5" customWidth="1"/>
    <col min="4" max="4" width="45.7109375" style="5" customWidth="1"/>
    <col min="5" max="7" width="13.28125" style="6" customWidth="1"/>
    <col min="8" max="8" width="13.28125" style="3" customWidth="1"/>
    <col min="9" max="16384" width="9.140625" style="3" customWidth="1"/>
  </cols>
  <sheetData>
    <row r="2" ht="15.75">
      <c r="B2" s="2" t="s">
        <v>118</v>
      </c>
    </row>
    <row r="3" ht="15.75">
      <c r="B3" s="31" t="s">
        <v>86</v>
      </c>
    </row>
    <row r="4" ht="15.75">
      <c r="B4" s="3"/>
    </row>
    <row r="5" ht="15.75">
      <c r="B5" s="4" t="s">
        <v>214</v>
      </c>
    </row>
    <row r="6" spans="2:8" ht="15.75">
      <c r="B6" s="7" t="s">
        <v>215</v>
      </c>
      <c r="C6" s="8"/>
      <c r="D6" s="8"/>
      <c r="E6" s="9"/>
      <c r="F6" s="9"/>
      <c r="G6" s="9"/>
      <c r="H6" s="9"/>
    </row>
    <row r="7" ht="15.75">
      <c r="B7" s="5" t="s">
        <v>0</v>
      </c>
    </row>
    <row r="9" ht="15.75">
      <c r="B9" s="4" t="s">
        <v>1</v>
      </c>
    </row>
    <row r="10" spans="2:8" ht="15.75">
      <c r="B10" s="4"/>
      <c r="E10" s="111" t="s">
        <v>110</v>
      </c>
      <c r="F10" s="111"/>
      <c r="G10" s="111" t="s">
        <v>111</v>
      </c>
      <c r="H10" s="111"/>
    </row>
    <row r="11" spans="5:8" ht="15.75">
      <c r="E11" s="51"/>
      <c r="F11" s="51" t="s">
        <v>116</v>
      </c>
      <c r="G11" s="1"/>
      <c r="H11" s="52" t="s">
        <v>116</v>
      </c>
    </row>
    <row r="12" spans="5:8" ht="15.75">
      <c r="E12" s="70" t="s">
        <v>90</v>
      </c>
      <c r="F12" s="51" t="s">
        <v>117</v>
      </c>
      <c r="G12" s="70" t="s">
        <v>90</v>
      </c>
      <c r="H12" s="51" t="s">
        <v>117</v>
      </c>
    </row>
    <row r="13" spans="5:8" ht="15.75">
      <c r="E13" s="70" t="s">
        <v>112</v>
      </c>
      <c r="F13" s="52" t="s">
        <v>113</v>
      </c>
      <c r="G13" s="70" t="s">
        <v>112</v>
      </c>
      <c r="H13" s="51" t="s">
        <v>113</v>
      </c>
    </row>
    <row r="14" spans="5:8" ht="15.75">
      <c r="E14" s="70" t="s">
        <v>2</v>
      </c>
      <c r="F14" s="51" t="s">
        <v>2</v>
      </c>
      <c r="G14" s="70" t="s">
        <v>114</v>
      </c>
      <c r="H14" s="51" t="s">
        <v>115</v>
      </c>
    </row>
    <row r="15" spans="5:8" ht="15.75">
      <c r="E15" s="71" t="s">
        <v>216</v>
      </c>
      <c r="F15" s="53" t="s">
        <v>99</v>
      </c>
      <c r="G15" s="71" t="s">
        <v>216</v>
      </c>
      <c r="H15" s="53" t="s">
        <v>99</v>
      </c>
    </row>
    <row r="16" spans="5:8" ht="15.75">
      <c r="E16" s="70" t="s">
        <v>3</v>
      </c>
      <c r="F16" s="51" t="s">
        <v>3</v>
      </c>
      <c r="G16" s="70" t="s">
        <v>3</v>
      </c>
      <c r="H16" s="51" t="s">
        <v>3</v>
      </c>
    </row>
    <row r="17" spans="5:7" ht="15.75">
      <c r="E17" s="72"/>
      <c r="F17" s="41"/>
      <c r="G17" s="72"/>
    </row>
    <row r="18" spans="2:8" ht="15.75">
      <c r="B18" s="42" t="s">
        <v>4</v>
      </c>
      <c r="C18" s="5" t="s">
        <v>5</v>
      </c>
      <c r="D18" s="5" t="s">
        <v>6</v>
      </c>
      <c r="E18" s="74">
        <f>G18-122123</f>
        <v>19277</v>
      </c>
      <c r="F18" s="43">
        <v>52996</v>
      </c>
      <c r="G18" s="101">
        <v>141400</v>
      </c>
      <c r="H18" s="60">
        <v>213086</v>
      </c>
    </row>
    <row r="19" spans="3:8" ht="15.75">
      <c r="C19" s="5" t="s">
        <v>7</v>
      </c>
      <c r="D19" s="5" t="s">
        <v>8</v>
      </c>
      <c r="E19" s="74">
        <f>G19-882</f>
        <v>0</v>
      </c>
      <c r="F19" s="43">
        <v>628</v>
      </c>
      <c r="G19" s="109">
        <v>882</v>
      </c>
      <c r="H19" s="60">
        <v>792</v>
      </c>
    </row>
    <row r="20" spans="3:8" ht="16.5" thickBot="1">
      <c r="C20" s="5" t="s">
        <v>9</v>
      </c>
      <c r="D20" s="5" t="s">
        <v>121</v>
      </c>
      <c r="E20" s="75">
        <f>G20-14036</f>
        <v>4549</v>
      </c>
      <c r="F20" s="95">
        <v>3688</v>
      </c>
      <c r="G20" s="110">
        <v>18585</v>
      </c>
      <c r="H20" s="61">
        <v>15103</v>
      </c>
    </row>
    <row r="21" spans="5:7" ht="15.75">
      <c r="E21" s="74"/>
      <c r="F21" s="3"/>
      <c r="G21" s="101"/>
    </row>
    <row r="22" spans="2:8" ht="15.75">
      <c r="B22" s="42" t="s">
        <v>10</v>
      </c>
      <c r="C22" s="5" t="s">
        <v>5</v>
      </c>
      <c r="D22" s="5" t="s">
        <v>122</v>
      </c>
      <c r="E22" s="74">
        <f>G22-11488</f>
        <v>4169</v>
      </c>
      <c r="F22" s="60">
        <v>5576</v>
      </c>
      <c r="G22" s="101">
        <v>15657</v>
      </c>
      <c r="H22" s="60">
        <v>24288</v>
      </c>
    </row>
    <row r="23" spans="4:7" ht="15.75">
      <c r="D23" s="44" t="s">
        <v>129</v>
      </c>
      <c r="E23" s="74"/>
      <c r="F23" s="3"/>
      <c r="G23" s="101"/>
    </row>
    <row r="24" spans="4:7" ht="15.75">
      <c r="D24" s="44" t="s">
        <v>128</v>
      </c>
      <c r="E24" s="76"/>
      <c r="F24" s="3"/>
      <c r="G24" s="102"/>
    </row>
    <row r="25" spans="3:8" ht="15.75">
      <c r="C25" s="5" t="s">
        <v>7</v>
      </c>
      <c r="D25" s="5" t="s">
        <v>123</v>
      </c>
      <c r="E25" s="74">
        <f>G25+11896</f>
        <v>-3174</v>
      </c>
      <c r="F25" s="43">
        <v>-4422</v>
      </c>
      <c r="G25" s="109">
        <v>-15070</v>
      </c>
      <c r="H25" s="60">
        <v>-13652</v>
      </c>
    </row>
    <row r="26" spans="3:8" ht="15.75">
      <c r="C26" s="5" t="s">
        <v>9</v>
      </c>
      <c r="D26" s="5" t="s">
        <v>11</v>
      </c>
      <c r="E26" s="74">
        <f>G26+4488</f>
        <v>-827</v>
      </c>
      <c r="F26" s="43">
        <v>-1698</v>
      </c>
      <c r="G26" s="109">
        <v>-5315</v>
      </c>
      <c r="H26" s="60">
        <v>-7029</v>
      </c>
    </row>
    <row r="27" spans="3:8" ht="15.75">
      <c r="C27" s="5" t="s">
        <v>12</v>
      </c>
      <c r="D27" s="5" t="s">
        <v>13</v>
      </c>
      <c r="E27" s="74">
        <v>0</v>
      </c>
      <c r="F27" s="96">
        <v>2195</v>
      </c>
      <c r="G27" s="100">
        <v>0</v>
      </c>
      <c r="H27" s="60">
        <v>0</v>
      </c>
    </row>
    <row r="28" spans="3:8" ht="15.75" customHeight="1">
      <c r="C28" s="5" t="s">
        <v>14</v>
      </c>
      <c r="D28" s="5" t="s">
        <v>127</v>
      </c>
      <c r="E28" s="77">
        <f>SUM(E22:E27)</f>
        <v>168</v>
      </c>
      <c r="F28" s="45">
        <f>SUM(F22:F27)</f>
        <v>1651</v>
      </c>
      <c r="G28" s="103">
        <f>SUM(G22:G27)</f>
        <v>-4728</v>
      </c>
      <c r="H28" s="45">
        <f>SUM(H22:H27)</f>
        <v>3607</v>
      </c>
    </row>
    <row r="29" spans="4:7" ht="15.75">
      <c r="D29" s="44" t="s">
        <v>126</v>
      </c>
      <c r="E29" s="74"/>
      <c r="F29" s="3"/>
      <c r="G29" s="101"/>
    </row>
    <row r="30" spans="3:8" ht="15.75">
      <c r="C30" s="5" t="s">
        <v>15</v>
      </c>
      <c r="D30" s="5" t="s">
        <v>124</v>
      </c>
      <c r="E30" s="74"/>
      <c r="F30" s="43"/>
      <c r="G30" s="101"/>
      <c r="H30" s="43"/>
    </row>
    <row r="31" spans="4:8" ht="15.75">
      <c r="D31" s="44" t="s">
        <v>125</v>
      </c>
      <c r="E31" s="74">
        <f>G31-30823</f>
        <v>-8007</v>
      </c>
      <c r="F31" s="43">
        <v>631</v>
      </c>
      <c r="G31" s="109">
        <v>22816</v>
      </c>
      <c r="H31" s="60">
        <v>10922</v>
      </c>
    </row>
    <row r="32" spans="3:8" ht="15.75" customHeight="1">
      <c r="C32" s="5" t="s">
        <v>16</v>
      </c>
      <c r="D32" s="5" t="s">
        <v>127</v>
      </c>
      <c r="E32" s="77">
        <f>SUM(E28:E31)</f>
        <v>-7839</v>
      </c>
      <c r="F32" s="45">
        <f>SUM(F28:F31)</f>
        <v>2282</v>
      </c>
      <c r="G32" s="103">
        <f>SUM(G28:G31)</f>
        <v>18088</v>
      </c>
      <c r="H32" s="45">
        <f>SUM(H28:H31)</f>
        <v>14529</v>
      </c>
    </row>
    <row r="33" spans="4:8" ht="14.25" customHeight="1">
      <c r="D33" s="44" t="s">
        <v>126</v>
      </c>
      <c r="E33" s="74"/>
      <c r="F33" s="43"/>
      <c r="G33" s="101"/>
      <c r="H33" s="43"/>
    </row>
    <row r="34" spans="3:8" ht="15.75">
      <c r="C34" s="5" t="s">
        <v>17</v>
      </c>
      <c r="D34" s="5" t="s">
        <v>130</v>
      </c>
      <c r="E34" s="74">
        <f>G34+2270</f>
        <v>-1969</v>
      </c>
      <c r="F34" s="60">
        <v>2644</v>
      </c>
      <c r="G34" s="101">
        <v>-4239</v>
      </c>
      <c r="H34" s="60">
        <v>-2889</v>
      </c>
    </row>
    <row r="35" spans="3:8" ht="15.75" customHeight="1">
      <c r="C35" s="5" t="s">
        <v>19</v>
      </c>
      <c r="D35" s="5" t="s">
        <v>132</v>
      </c>
      <c r="E35" s="77">
        <f>SUM(E32:E34)</f>
        <v>-9808</v>
      </c>
      <c r="F35" s="45">
        <f>SUM(F32:F34)</f>
        <v>4926</v>
      </c>
      <c r="G35" s="103">
        <f>SUM(G32:G34)</f>
        <v>13849</v>
      </c>
      <c r="H35" s="45">
        <f>SUM(H32:H34)</f>
        <v>11640</v>
      </c>
    </row>
    <row r="36" spans="4:8" ht="14.25" customHeight="1">
      <c r="D36" s="57" t="s">
        <v>131</v>
      </c>
      <c r="E36" s="74"/>
      <c r="F36" s="43"/>
      <c r="G36" s="101"/>
      <c r="H36" s="43"/>
    </row>
    <row r="37" spans="4:8" ht="15.75">
      <c r="D37" s="5" t="s">
        <v>133</v>
      </c>
      <c r="E37" s="74">
        <f>G37-1990</f>
        <v>-489</v>
      </c>
      <c r="F37" s="60">
        <v>4557</v>
      </c>
      <c r="G37" s="101">
        <v>1501</v>
      </c>
      <c r="H37" s="60">
        <v>-1113</v>
      </c>
    </row>
    <row r="38" spans="3:8" ht="15.75" customHeight="1">
      <c r="C38" s="5" t="s">
        <v>20</v>
      </c>
      <c r="D38" s="5" t="s">
        <v>134</v>
      </c>
      <c r="E38" s="77">
        <f>SUM(E35:E37)</f>
        <v>-10297</v>
      </c>
      <c r="F38" s="45">
        <f>SUM(F35:F37)</f>
        <v>9483</v>
      </c>
      <c r="G38" s="103">
        <f>SUM(G35:G37)</f>
        <v>15350</v>
      </c>
      <c r="H38" s="45">
        <f>SUM(H35:H37)</f>
        <v>10527</v>
      </c>
    </row>
    <row r="39" spans="4:8" ht="14.25" customHeight="1">
      <c r="D39" s="44" t="s">
        <v>135</v>
      </c>
      <c r="E39" s="74"/>
      <c r="F39" s="43"/>
      <c r="G39" s="101"/>
      <c r="H39" s="43"/>
    </row>
    <row r="40" spans="3:8" ht="15.75">
      <c r="C40" s="5" t="s">
        <v>21</v>
      </c>
      <c r="D40" s="5" t="s">
        <v>136</v>
      </c>
      <c r="E40" s="74">
        <v>0</v>
      </c>
      <c r="F40" s="43">
        <v>0</v>
      </c>
      <c r="G40" s="101">
        <v>0</v>
      </c>
      <c r="H40" s="43">
        <v>0</v>
      </c>
    </row>
    <row r="41" spans="4:8" ht="15.75">
      <c r="D41" s="5" t="s">
        <v>133</v>
      </c>
      <c r="E41" s="74">
        <v>0</v>
      </c>
      <c r="F41" s="43">
        <v>0</v>
      </c>
      <c r="G41" s="101">
        <v>0</v>
      </c>
      <c r="H41" s="43">
        <v>0</v>
      </c>
    </row>
    <row r="42" spans="4:8" ht="15.75">
      <c r="D42" s="5" t="s">
        <v>137</v>
      </c>
      <c r="E42" s="74"/>
      <c r="F42" s="43"/>
      <c r="G42" s="101"/>
      <c r="H42" s="43"/>
    </row>
    <row r="43" spans="4:8" ht="15.75">
      <c r="D43" s="57" t="s">
        <v>138</v>
      </c>
      <c r="E43" s="74">
        <v>0</v>
      </c>
      <c r="F43" s="43">
        <v>0</v>
      </c>
      <c r="G43" s="101">
        <v>0</v>
      </c>
      <c r="H43" s="43">
        <v>0</v>
      </c>
    </row>
    <row r="44" spans="3:8" ht="32.25" thickBot="1">
      <c r="C44" s="46" t="s">
        <v>23</v>
      </c>
      <c r="D44" s="47" t="s">
        <v>139</v>
      </c>
      <c r="E44" s="78">
        <f>SUM(E38:E43)</f>
        <v>-10297</v>
      </c>
      <c r="F44" s="48">
        <f>SUM(F38:F43)</f>
        <v>9483</v>
      </c>
      <c r="G44" s="104">
        <f>SUM(G38:G43)</f>
        <v>15350</v>
      </c>
      <c r="H44" s="48">
        <f>SUM(H38:H43)</f>
        <v>10527</v>
      </c>
    </row>
    <row r="45" spans="5:7" ht="15.75">
      <c r="E45" s="72"/>
      <c r="G45" s="105"/>
    </row>
    <row r="46" spans="2:7" ht="15.75">
      <c r="B46" s="42" t="s">
        <v>24</v>
      </c>
      <c r="C46" s="5" t="s">
        <v>140</v>
      </c>
      <c r="D46" s="3"/>
      <c r="E46" s="72"/>
      <c r="G46" s="106"/>
    </row>
    <row r="47" spans="3:7" ht="15.75">
      <c r="C47" s="5" t="s">
        <v>19</v>
      </c>
      <c r="D47" s="5" t="s">
        <v>142</v>
      </c>
      <c r="E47" s="76"/>
      <c r="F47" s="3"/>
      <c r="G47" s="107"/>
    </row>
    <row r="48" spans="4:8" ht="15.75">
      <c r="D48" s="44" t="s">
        <v>141</v>
      </c>
      <c r="E48" s="79">
        <f>(E44/259502.583)*100</f>
        <v>-3.967975917989225</v>
      </c>
      <c r="F48" s="49">
        <f>(F44/259502.583)*100</f>
        <v>3.6542988861116656</v>
      </c>
      <c r="G48" s="108">
        <f>(G44/259502.583)*100</f>
        <v>5.91516270186798</v>
      </c>
      <c r="H48" s="49">
        <f>(H44/259502.583)*100</f>
        <v>4.05660702036249</v>
      </c>
    </row>
    <row r="49" spans="3:7" ht="15.75">
      <c r="C49" s="5" t="s">
        <v>103</v>
      </c>
      <c r="D49" s="5" t="s">
        <v>164</v>
      </c>
      <c r="E49" s="76"/>
      <c r="F49" s="3"/>
      <c r="G49" s="107"/>
    </row>
    <row r="50" spans="4:8" ht="15.75">
      <c r="D50" s="44" t="s">
        <v>141</v>
      </c>
      <c r="E50" s="79">
        <f>(E44/262104.583)*100</f>
        <v>-3.9285844917866233</v>
      </c>
      <c r="F50" s="49">
        <f>(F44/262104.583)*100</f>
        <v>3.6180214368857486</v>
      </c>
      <c r="G50" s="108">
        <f>(G44/262104.583)*100</f>
        <v>5.856440900157781</v>
      </c>
      <c r="H50" s="49">
        <f>(H44/262104.583)*100</f>
        <v>4.016335723515372</v>
      </c>
    </row>
    <row r="51" spans="3:7" ht="15.75">
      <c r="C51" s="5" t="s">
        <v>143</v>
      </c>
      <c r="E51" s="50"/>
      <c r="F51" s="50"/>
      <c r="G51" s="50"/>
    </row>
    <row r="52" spans="3:7" ht="15.75">
      <c r="C52" s="5" t="s">
        <v>144</v>
      </c>
      <c r="E52" s="50"/>
      <c r="F52" s="50"/>
      <c r="G52" s="50"/>
    </row>
    <row r="53" spans="3:7" ht="15.75">
      <c r="C53" s="5" t="s">
        <v>170</v>
      </c>
      <c r="E53" s="50"/>
      <c r="F53" s="50"/>
      <c r="G53" s="50"/>
    </row>
    <row r="54" spans="3:7" ht="15.75">
      <c r="C54" s="5" t="s">
        <v>171</v>
      </c>
      <c r="E54" s="50"/>
      <c r="F54" s="50"/>
      <c r="G54" s="50"/>
    </row>
  </sheetData>
  <mergeCells count="2">
    <mergeCell ref="E10:F10"/>
    <mergeCell ref="G10:H10"/>
  </mergeCells>
  <printOptions/>
  <pageMargins left="1" right="0" top="0.5" bottom="0.5" header="0" footer="0.25"/>
  <pageSetup fitToHeight="1" fitToWidth="1" horizontalDpi="300" verticalDpi="300" orientation="portrait" paperSize="9" scale="8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66"/>
  <sheetViews>
    <sheetView view="pageBreakPreview" zoomScaleSheetLayoutView="100" workbookViewId="0" topLeftCell="A47">
      <selection activeCell="E65" sqref="E65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3" width="13.7109375" style="3" customWidth="1"/>
    <col min="4" max="4" width="5.7109375" style="3" customWidth="1"/>
    <col min="5" max="5" width="13.7109375" style="3" customWidth="1"/>
    <col min="6" max="16384" width="9.140625" style="3" customWidth="1"/>
  </cols>
  <sheetData>
    <row r="2" ht="15.75">
      <c r="B2" s="2" t="s">
        <v>118</v>
      </c>
    </row>
    <row r="3" ht="15.75">
      <c r="B3" s="31" t="s">
        <v>86</v>
      </c>
    </row>
    <row r="5" spans="2:5" ht="15.75">
      <c r="B5" s="4" t="s">
        <v>214</v>
      </c>
      <c r="C5" s="5"/>
      <c r="D5" s="5"/>
      <c r="E5" s="6"/>
    </row>
    <row r="6" spans="2:5" ht="15.75">
      <c r="B6" s="7" t="s">
        <v>215</v>
      </c>
      <c r="C6" s="8"/>
      <c r="D6" s="8"/>
      <c r="E6" s="9"/>
    </row>
    <row r="7" spans="2:5" ht="15.75">
      <c r="B7" s="5" t="s">
        <v>0</v>
      </c>
      <c r="C7" s="5"/>
      <c r="D7" s="5"/>
      <c r="E7" s="5"/>
    </row>
    <row r="9" ht="15.75">
      <c r="B9" s="2" t="s">
        <v>49</v>
      </c>
    </row>
    <row r="10" spans="3:5" ht="15.75">
      <c r="C10" s="80" t="s">
        <v>25</v>
      </c>
      <c r="E10" s="32" t="s">
        <v>25</v>
      </c>
    </row>
    <row r="11" spans="3:5" ht="15.75">
      <c r="C11" s="80" t="s">
        <v>146</v>
      </c>
      <c r="E11" s="32" t="s">
        <v>26</v>
      </c>
    </row>
    <row r="12" spans="3:5" ht="15.75">
      <c r="C12" s="80" t="s">
        <v>147</v>
      </c>
      <c r="E12" s="32" t="s">
        <v>27</v>
      </c>
    </row>
    <row r="13" spans="3:5" ht="15.75">
      <c r="C13" s="80" t="s">
        <v>145</v>
      </c>
      <c r="E13" s="32" t="s">
        <v>148</v>
      </c>
    </row>
    <row r="14" spans="3:5" ht="15.75">
      <c r="C14" s="81">
        <v>37256</v>
      </c>
      <c r="E14" s="33" t="s">
        <v>99</v>
      </c>
    </row>
    <row r="15" spans="3:5" ht="15.75">
      <c r="C15" s="80" t="s">
        <v>3</v>
      </c>
      <c r="E15" s="32" t="s">
        <v>3</v>
      </c>
    </row>
    <row r="16" ht="15.75">
      <c r="C16" s="73" t="s">
        <v>98</v>
      </c>
    </row>
    <row r="17" spans="2:5" ht="15.75">
      <c r="B17" s="2" t="s">
        <v>149</v>
      </c>
      <c r="C17" s="82">
        <v>262822</v>
      </c>
      <c r="D17" s="21"/>
      <c r="E17" s="34">
        <f>272480669/1000</f>
        <v>272480.669</v>
      </c>
    </row>
    <row r="18" spans="2:5" ht="15.75">
      <c r="B18" s="2" t="s">
        <v>28</v>
      </c>
      <c r="C18" s="83">
        <v>44089</v>
      </c>
      <c r="D18" s="21"/>
      <c r="E18" s="34">
        <f>25988712/1000</f>
        <v>25988.712</v>
      </c>
    </row>
    <row r="19" spans="2:5" ht="15.75">
      <c r="B19" s="2" t="s">
        <v>150</v>
      </c>
      <c r="C19" s="83">
        <v>175463</v>
      </c>
      <c r="D19" s="21"/>
      <c r="E19" s="34">
        <f>217038079/1000</f>
        <v>217038.079</v>
      </c>
    </row>
    <row r="20" spans="2:5" ht="15.75">
      <c r="B20" s="2" t="s">
        <v>29</v>
      </c>
      <c r="C20" s="82">
        <v>25927</v>
      </c>
      <c r="D20" s="21"/>
      <c r="E20" s="34">
        <f>26553082/1000</f>
        <v>26553.082</v>
      </c>
    </row>
    <row r="21" spans="2:5" ht="15.75">
      <c r="B21" s="2" t="s">
        <v>31</v>
      </c>
      <c r="C21" s="82">
        <v>27373</v>
      </c>
      <c r="D21" s="21"/>
      <c r="E21" s="34">
        <f>28003123/1000</f>
        <v>28003.123</v>
      </c>
    </row>
    <row r="22" spans="2:5" ht="15.75">
      <c r="B22" s="2" t="s">
        <v>30</v>
      </c>
      <c r="C22" s="82">
        <v>1694</v>
      </c>
      <c r="D22" s="21"/>
      <c r="E22" s="34">
        <f>1545010/1000</f>
        <v>1545.01</v>
      </c>
    </row>
    <row r="23" spans="3:5" ht="15.75">
      <c r="C23" s="84"/>
      <c r="D23" s="21"/>
      <c r="E23" s="21"/>
    </row>
    <row r="24" spans="2:5" ht="15.75">
      <c r="B24" s="2" t="s">
        <v>32</v>
      </c>
      <c r="C24" s="85"/>
      <c r="D24" s="21"/>
      <c r="E24" s="21"/>
    </row>
    <row r="25" spans="2:5" ht="15.75">
      <c r="B25" s="35" t="s">
        <v>151</v>
      </c>
      <c r="C25" s="86">
        <v>51438</v>
      </c>
      <c r="D25" s="21"/>
      <c r="E25" s="36">
        <f>64289897/1000</f>
        <v>64289.897</v>
      </c>
    </row>
    <row r="26" spans="2:5" ht="15.75">
      <c r="B26" s="35" t="s">
        <v>152</v>
      </c>
      <c r="C26" s="87">
        <v>519915</v>
      </c>
      <c r="D26" s="21"/>
      <c r="E26" s="37">
        <f>559220676/1000</f>
        <v>559220.676</v>
      </c>
    </row>
    <row r="27" spans="2:5" ht="15.75">
      <c r="B27" s="35" t="s">
        <v>153</v>
      </c>
      <c r="C27" s="87">
        <v>62788</v>
      </c>
      <c r="D27" s="21"/>
      <c r="E27" s="37">
        <f>66292960/1000</f>
        <v>66292.96</v>
      </c>
    </row>
    <row r="28" spans="2:5" ht="15.75">
      <c r="B28" s="35" t="s">
        <v>154</v>
      </c>
      <c r="C28" s="87">
        <v>2271</v>
      </c>
      <c r="D28" s="21"/>
      <c r="E28" s="37">
        <f>2270990/1000</f>
        <v>2270.99</v>
      </c>
    </row>
    <row r="29" spans="2:5" ht="15.75">
      <c r="B29" s="35" t="s">
        <v>155</v>
      </c>
      <c r="C29" s="87">
        <v>2786</v>
      </c>
      <c r="D29" s="21"/>
      <c r="E29" s="37">
        <f>2472708/1000</f>
        <v>2472.708</v>
      </c>
    </row>
    <row r="30" spans="2:5" ht="15.75">
      <c r="B30" s="35" t="s">
        <v>33</v>
      </c>
      <c r="C30" s="87">
        <v>55639</v>
      </c>
      <c r="D30" s="21"/>
      <c r="E30" s="37">
        <f>45049268/1000</f>
        <v>45049.268</v>
      </c>
    </row>
    <row r="31" spans="3:5" ht="12.75" customHeight="1">
      <c r="C31" s="88">
        <f>SUM(C25:C30)</f>
        <v>694837</v>
      </c>
      <c r="D31" s="21"/>
      <c r="E31" s="38">
        <f>SUM(E25:E30)</f>
        <v>739596.499</v>
      </c>
    </row>
    <row r="32" spans="3:5" ht="12" customHeight="1">
      <c r="C32" s="87"/>
      <c r="D32" s="21"/>
      <c r="E32" s="37"/>
    </row>
    <row r="33" spans="2:5" ht="15.75">
      <c r="B33" s="2" t="s">
        <v>34</v>
      </c>
      <c r="C33" s="87"/>
      <c r="D33" s="21"/>
      <c r="E33" s="37"/>
    </row>
    <row r="34" spans="2:5" ht="15.75">
      <c r="B34" s="35" t="s">
        <v>169</v>
      </c>
      <c r="C34" s="87">
        <v>182238</v>
      </c>
      <c r="D34" s="21"/>
      <c r="E34" s="37">
        <v>162399.134</v>
      </c>
    </row>
    <row r="35" spans="2:5" ht="15.75">
      <c r="B35" s="35" t="s">
        <v>162</v>
      </c>
      <c r="C35" s="87">
        <v>3335</v>
      </c>
      <c r="D35" s="21"/>
      <c r="E35" s="37">
        <f>2589351/1000</f>
        <v>2589.351</v>
      </c>
    </row>
    <row r="36" spans="2:5" ht="15.75">
      <c r="B36" s="35" t="s">
        <v>156</v>
      </c>
      <c r="C36" s="87">
        <v>84107</v>
      </c>
      <c r="D36" s="21"/>
      <c r="E36" s="37">
        <f>90889413/1000</f>
        <v>90889.413</v>
      </c>
    </row>
    <row r="37" spans="2:5" ht="15.75">
      <c r="B37" s="35" t="s">
        <v>35</v>
      </c>
      <c r="C37" s="87">
        <v>37795</v>
      </c>
      <c r="D37" s="21"/>
      <c r="E37" s="37">
        <f>102625000/1000</f>
        <v>102625</v>
      </c>
    </row>
    <row r="38" spans="2:5" ht="15.75">
      <c r="B38" s="35" t="s">
        <v>157</v>
      </c>
      <c r="C38" s="87">
        <v>245</v>
      </c>
      <c r="D38" s="21"/>
      <c r="E38" s="37">
        <f>483739/1000</f>
        <v>483.739</v>
      </c>
    </row>
    <row r="39" spans="2:5" ht="15.75">
      <c r="B39" s="35" t="s">
        <v>37</v>
      </c>
      <c r="C39" s="87">
        <v>17723</v>
      </c>
      <c r="D39" s="21"/>
      <c r="E39" s="37">
        <f>17764863/1000</f>
        <v>17764.863</v>
      </c>
    </row>
    <row r="40" spans="2:5" ht="15.75">
      <c r="B40" s="35" t="s">
        <v>36</v>
      </c>
      <c r="C40" s="87">
        <v>22040</v>
      </c>
      <c r="D40" s="21"/>
      <c r="E40" s="37">
        <f>18417449/1000</f>
        <v>18417.449</v>
      </c>
    </row>
    <row r="41" spans="3:5" ht="15.75">
      <c r="C41" s="88">
        <f>SUM(C34:C40)</f>
        <v>347483</v>
      </c>
      <c r="D41" s="21"/>
      <c r="E41" s="38">
        <f>SUM(E34:E40)</f>
        <v>395168.949</v>
      </c>
    </row>
    <row r="42" spans="2:5" ht="23.25" customHeight="1">
      <c r="B42" s="2" t="s">
        <v>38</v>
      </c>
      <c r="C42" s="85">
        <f>C31-C41</f>
        <v>347354</v>
      </c>
      <c r="D42" s="21"/>
      <c r="E42" s="21">
        <f>E31-E41</f>
        <v>344427.54999999993</v>
      </c>
    </row>
    <row r="43" spans="3:5" ht="23.25" customHeight="1" thickBot="1">
      <c r="C43" s="89">
        <f>SUM(C17:C22)+C42</f>
        <v>884722</v>
      </c>
      <c r="D43" s="21"/>
      <c r="E43" s="58">
        <f>SUM(E17:E22)+E42</f>
        <v>916036.225</v>
      </c>
    </row>
    <row r="44" spans="3:5" ht="16.5" thickTop="1">
      <c r="C44" s="85"/>
      <c r="D44" s="21"/>
      <c r="E44" s="21"/>
    </row>
    <row r="45" spans="3:5" ht="15.75">
      <c r="C45" s="85"/>
      <c r="D45" s="21"/>
      <c r="E45" s="21"/>
    </row>
    <row r="46" spans="2:5" ht="15.75">
      <c r="B46" s="2" t="s">
        <v>39</v>
      </c>
      <c r="C46" s="85"/>
      <c r="D46" s="21"/>
      <c r="E46" s="21"/>
    </row>
    <row r="47" spans="2:5" ht="15.75">
      <c r="B47" s="39" t="s">
        <v>40</v>
      </c>
      <c r="C47" s="85">
        <v>259503</v>
      </c>
      <c r="D47" s="21"/>
      <c r="E47" s="21">
        <f>259502583/1000</f>
        <v>259502.583</v>
      </c>
    </row>
    <row r="48" spans="2:5" ht="15.75">
      <c r="B48" s="39" t="s">
        <v>41</v>
      </c>
      <c r="C48" s="85"/>
      <c r="D48" s="21"/>
      <c r="E48" s="21"/>
    </row>
    <row r="49" spans="2:5" ht="15.75">
      <c r="B49" s="35" t="s">
        <v>42</v>
      </c>
      <c r="C49" s="85">
        <v>402653</v>
      </c>
      <c r="D49" s="21"/>
      <c r="E49" s="21">
        <f>402653291/1000</f>
        <v>402653.291</v>
      </c>
    </row>
    <row r="50" spans="2:5" ht="15.75">
      <c r="B50" s="35" t="s">
        <v>43</v>
      </c>
      <c r="C50" s="85">
        <v>467</v>
      </c>
      <c r="D50" s="21"/>
      <c r="E50" s="21">
        <f>467000/1000</f>
        <v>467</v>
      </c>
    </row>
    <row r="51" spans="2:5" ht="15.75">
      <c r="B51" s="35" t="s">
        <v>44</v>
      </c>
      <c r="C51" s="85">
        <v>33211</v>
      </c>
      <c r="D51" s="21"/>
      <c r="E51" s="21">
        <f>43571593/1000</f>
        <v>43571.593</v>
      </c>
    </row>
    <row r="52" spans="2:5" ht="15.75">
      <c r="B52" s="35" t="s">
        <v>163</v>
      </c>
      <c r="C52" s="85">
        <v>348</v>
      </c>
      <c r="D52" s="21"/>
      <c r="E52" s="21">
        <f>372105/1000</f>
        <v>372.105</v>
      </c>
    </row>
    <row r="53" spans="2:5" ht="15.75">
      <c r="B53" s="35" t="s">
        <v>158</v>
      </c>
      <c r="C53" s="85">
        <v>-141482</v>
      </c>
      <c r="D53" s="21"/>
      <c r="E53" s="21">
        <f>-137541706/1000</f>
        <v>-137541.706</v>
      </c>
    </row>
    <row r="54" spans="3:5" ht="15.75">
      <c r="C54" s="90">
        <f>SUM(C47:C53)</f>
        <v>554700</v>
      </c>
      <c r="D54" s="21"/>
      <c r="E54" s="40">
        <f>SUM(E47:E53)</f>
        <v>569024.866</v>
      </c>
    </row>
    <row r="55" spans="2:5" ht="15.75">
      <c r="B55" s="2" t="s">
        <v>45</v>
      </c>
      <c r="C55" s="85">
        <v>65179</v>
      </c>
      <c r="D55" s="21"/>
      <c r="E55" s="21">
        <f>67699537/1000</f>
        <v>67699.537</v>
      </c>
    </row>
    <row r="56" spans="2:5" ht="15.75">
      <c r="B56" s="2" t="s">
        <v>159</v>
      </c>
      <c r="C56" s="85"/>
      <c r="D56" s="21"/>
      <c r="E56" s="21"/>
    </row>
    <row r="57" spans="2:5" ht="15.75">
      <c r="B57" s="3" t="s">
        <v>46</v>
      </c>
      <c r="C57" s="85">
        <v>27370</v>
      </c>
      <c r="D57" s="21"/>
      <c r="E57" s="21">
        <f>27370000/1000</f>
        <v>27370</v>
      </c>
    </row>
    <row r="58" spans="2:5" ht="15.75">
      <c r="B58" s="3" t="s">
        <v>47</v>
      </c>
      <c r="C58" s="85">
        <v>67333</v>
      </c>
      <c r="D58" s="21"/>
      <c r="E58" s="21">
        <f>67551291/1000</f>
        <v>67551.291</v>
      </c>
    </row>
    <row r="59" spans="2:5" ht="15.75">
      <c r="B59" s="3" t="s">
        <v>160</v>
      </c>
      <c r="C59" s="85">
        <v>67620</v>
      </c>
      <c r="D59" s="21"/>
      <c r="E59" s="21">
        <f>73555303/1000</f>
        <v>73555.303</v>
      </c>
    </row>
    <row r="60" spans="2:5" ht="15.75">
      <c r="B60" s="3" t="s">
        <v>157</v>
      </c>
      <c r="C60" s="85">
        <v>698</v>
      </c>
      <c r="D60" s="21"/>
      <c r="E60" s="21">
        <f>684520/1000</f>
        <v>684.52</v>
      </c>
    </row>
    <row r="61" spans="2:5" ht="15.75">
      <c r="B61" s="3" t="s">
        <v>48</v>
      </c>
      <c r="C61" s="85">
        <v>101822</v>
      </c>
      <c r="D61" s="21"/>
      <c r="E61" s="21">
        <f>110150708/1000</f>
        <v>110150.708</v>
      </c>
    </row>
    <row r="62" spans="3:5" ht="23.25" customHeight="1" thickBot="1">
      <c r="C62" s="89">
        <f>SUM(C54:C61)</f>
        <v>884722</v>
      </c>
      <c r="D62" s="21"/>
      <c r="E62" s="58">
        <f>SUM(E54:E61)</f>
        <v>916036.225</v>
      </c>
    </row>
    <row r="63" spans="3:5" ht="16.5" thickTop="1">
      <c r="C63" s="84"/>
      <c r="D63" s="21"/>
      <c r="E63" s="21"/>
    </row>
    <row r="64" spans="3:5" ht="15.75">
      <c r="C64" s="85"/>
      <c r="D64" s="21"/>
      <c r="E64" s="21"/>
    </row>
    <row r="65" spans="2:5" ht="15.75">
      <c r="B65" s="2" t="s">
        <v>161</v>
      </c>
      <c r="C65" s="59">
        <f>(C54-C21)/C47</f>
        <v>2.0320651399020435</v>
      </c>
      <c r="D65" s="21"/>
      <c r="E65" s="59">
        <f>(E54-E21)/E47</f>
        <v>2.084841456086778</v>
      </c>
    </row>
    <row r="66" spans="3:5" ht="15.75">
      <c r="C66" s="21"/>
      <c r="D66" s="21"/>
      <c r="E66" s="21"/>
    </row>
  </sheetData>
  <printOptions/>
  <pageMargins left="1" right="0" top="1" bottom="1" header="0" footer="0"/>
  <pageSetup fitToHeight="2" horizontalDpi="300" verticalDpi="300" orientation="portrait" paperSize="9" scale="97" r:id="rId1"/>
  <headerFooter alignWithMargins="0">
    <oddFooter>&amp;C3</oddFooter>
  </headerFooter>
  <rowBreaks count="1" manualBreakCount="1">
    <brk id="45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93"/>
  <sheetViews>
    <sheetView tabSelected="1" view="pageBreakPreview" zoomScaleSheetLayoutView="100" workbookViewId="0" topLeftCell="A135">
      <selection activeCell="G142" sqref="G142"/>
    </sheetView>
  </sheetViews>
  <sheetFormatPr defaultColWidth="9.140625" defaultRowHeight="12.75"/>
  <cols>
    <col min="1" max="1" width="3.140625" style="3" customWidth="1"/>
    <col min="2" max="3" width="3.7109375" style="3" customWidth="1"/>
    <col min="4" max="8" width="9.140625" style="3" customWidth="1"/>
    <col min="9" max="10" width="12.7109375" style="3" customWidth="1"/>
    <col min="11" max="12" width="13.28125" style="3" customWidth="1"/>
    <col min="13" max="16384" width="9.140625" style="3" customWidth="1"/>
  </cols>
  <sheetData>
    <row r="2" ht="15.75">
      <c r="B2" s="2" t="s">
        <v>118</v>
      </c>
    </row>
    <row r="3" ht="15.75">
      <c r="B3" s="31" t="s">
        <v>86</v>
      </c>
    </row>
    <row r="5" spans="2:5" ht="15.75">
      <c r="B5" s="4" t="s">
        <v>214</v>
      </c>
      <c r="C5" s="5"/>
      <c r="D5" s="5"/>
      <c r="E5" s="6"/>
    </row>
    <row r="6" spans="2:12" ht="15.75">
      <c r="B6" s="7" t="s">
        <v>215</v>
      </c>
      <c r="C6" s="8"/>
      <c r="D6" s="8"/>
      <c r="E6" s="9"/>
      <c r="F6" s="9"/>
      <c r="G6" s="9"/>
      <c r="H6" s="9"/>
      <c r="I6" s="9"/>
      <c r="J6" s="9"/>
      <c r="K6" s="9"/>
      <c r="L6" s="9"/>
    </row>
    <row r="7" ht="15.75">
      <c r="B7" s="4"/>
    </row>
    <row r="8" ht="15.75">
      <c r="B8" s="2" t="s">
        <v>50</v>
      </c>
    </row>
    <row r="10" spans="2:3" ht="15.75">
      <c r="B10" s="10" t="s">
        <v>4</v>
      </c>
      <c r="C10" s="2" t="s">
        <v>51</v>
      </c>
    </row>
    <row r="11" ht="15.75">
      <c r="C11" s="3" t="s">
        <v>184</v>
      </c>
    </row>
    <row r="12" ht="15.75">
      <c r="C12" s="3" t="s">
        <v>185</v>
      </c>
    </row>
    <row r="13" ht="15.75">
      <c r="C13" s="3" t="s">
        <v>186</v>
      </c>
    </row>
    <row r="16" spans="2:3" ht="15.75">
      <c r="B16" s="10" t="s">
        <v>10</v>
      </c>
      <c r="C16" s="2" t="s">
        <v>13</v>
      </c>
    </row>
    <row r="17" spans="3:11" ht="15.75">
      <c r="C17" s="3" t="s">
        <v>187</v>
      </c>
      <c r="K17" s="11"/>
    </row>
    <row r="18" ht="15.75">
      <c r="K18" s="11"/>
    </row>
    <row r="19" ht="15.75">
      <c r="L19" s="12"/>
    </row>
    <row r="20" spans="2:3" ht="15.75">
      <c r="B20" s="10" t="s">
        <v>24</v>
      </c>
      <c r="C20" s="2" t="s">
        <v>22</v>
      </c>
    </row>
    <row r="21" ht="15.75">
      <c r="C21" s="3" t="s">
        <v>188</v>
      </c>
    </row>
    <row r="24" spans="2:3" ht="15.75">
      <c r="B24" s="10" t="s">
        <v>52</v>
      </c>
      <c r="C24" s="2" t="s">
        <v>18</v>
      </c>
    </row>
    <row r="25" spans="2:12" ht="15.75">
      <c r="B25" s="13"/>
      <c r="C25" s="2"/>
      <c r="I25" s="112" t="s">
        <v>110</v>
      </c>
      <c r="J25" s="112"/>
      <c r="K25" s="112" t="s">
        <v>111</v>
      </c>
      <c r="L25" s="112"/>
    </row>
    <row r="26" spans="2:12" ht="15.75">
      <c r="B26" s="13"/>
      <c r="C26" s="2"/>
      <c r="I26" s="54"/>
      <c r="J26" s="54" t="s">
        <v>116</v>
      </c>
      <c r="K26" s="54"/>
      <c r="L26" s="92" t="s">
        <v>116</v>
      </c>
    </row>
    <row r="27" spans="2:12" ht="15.75">
      <c r="B27" s="13"/>
      <c r="C27" s="2"/>
      <c r="I27" s="54" t="s">
        <v>90</v>
      </c>
      <c r="J27" s="54" t="s">
        <v>117</v>
      </c>
      <c r="K27" s="54" t="s">
        <v>90</v>
      </c>
      <c r="L27" s="54" t="s">
        <v>117</v>
      </c>
    </row>
    <row r="28" spans="2:12" ht="15.75" customHeight="1">
      <c r="B28" s="13"/>
      <c r="C28" s="2"/>
      <c r="I28" s="54" t="s">
        <v>112</v>
      </c>
      <c r="J28" s="92" t="s">
        <v>113</v>
      </c>
      <c r="K28" s="54" t="s">
        <v>112</v>
      </c>
      <c r="L28" s="54" t="s">
        <v>113</v>
      </c>
    </row>
    <row r="29" spans="2:12" ht="15.75">
      <c r="B29" s="13"/>
      <c r="C29" s="2"/>
      <c r="I29" s="54" t="s">
        <v>2</v>
      </c>
      <c r="J29" s="54" t="s">
        <v>2</v>
      </c>
      <c r="K29" s="54" t="s">
        <v>114</v>
      </c>
      <c r="L29" s="54" t="s">
        <v>115</v>
      </c>
    </row>
    <row r="30" spans="2:12" ht="15.75">
      <c r="B30" s="13"/>
      <c r="C30" s="2"/>
      <c r="I30" s="55" t="s">
        <v>216</v>
      </c>
      <c r="J30" s="55" t="s">
        <v>99</v>
      </c>
      <c r="K30" s="55" t="s">
        <v>216</v>
      </c>
      <c r="L30" s="55" t="s">
        <v>99</v>
      </c>
    </row>
    <row r="31" spans="2:12" ht="15.75">
      <c r="B31" s="13"/>
      <c r="C31" s="2"/>
      <c r="I31" s="54" t="s">
        <v>3</v>
      </c>
      <c r="J31" s="54" t="s">
        <v>3</v>
      </c>
      <c r="K31" s="54" t="s">
        <v>3</v>
      </c>
      <c r="L31" s="54" t="s">
        <v>3</v>
      </c>
    </row>
    <row r="32" spans="2:12" ht="15.75">
      <c r="B32" s="13"/>
      <c r="C32" s="3" t="s">
        <v>101</v>
      </c>
      <c r="I32" s="21">
        <v>1610</v>
      </c>
      <c r="J32" s="64">
        <v>1865</v>
      </c>
      <c r="K32" s="64">
        <v>8862</v>
      </c>
      <c r="L32" s="64">
        <v>14052</v>
      </c>
    </row>
    <row r="33" spans="2:13" ht="15.75">
      <c r="B33" s="13"/>
      <c r="C33" s="3" t="s">
        <v>174</v>
      </c>
      <c r="I33" s="21">
        <v>-477</v>
      </c>
      <c r="J33" s="97">
        <v>-4896</v>
      </c>
      <c r="K33" s="64">
        <v>-5459</v>
      </c>
      <c r="L33" s="64">
        <v>-11620</v>
      </c>
      <c r="M33" s="14"/>
    </row>
    <row r="34" spans="2:12" ht="21.75" customHeight="1">
      <c r="B34" s="13"/>
      <c r="I34" s="94">
        <f>SUM(I32:I33)</f>
        <v>1133</v>
      </c>
      <c r="J34" s="94">
        <f>SUM(J32:J33)</f>
        <v>-3031</v>
      </c>
      <c r="K34" s="65">
        <f>SUM(K32:K33)</f>
        <v>3403</v>
      </c>
      <c r="L34" s="65">
        <f>SUM(L32:L33)</f>
        <v>2432</v>
      </c>
    </row>
    <row r="35" spans="2:12" ht="15.75">
      <c r="B35" s="13"/>
      <c r="C35" s="3" t="s">
        <v>100</v>
      </c>
      <c r="I35" s="21">
        <v>0</v>
      </c>
      <c r="J35" s="21">
        <v>0</v>
      </c>
      <c r="K35" s="15">
        <v>0</v>
      </c>
      <c r="L35" s="15">
        <v>-4</v>
      </c>
    </row>
    <row r="36" spans="2:12" ht="21.75" customHeight="1">
      <c r="B36" s="13"/>
      <c r="I36" s="94">
        <f>SUM(I34:I35)</f>
        <v>1133</v>
      </c>
      <c r="J36" s="94">
        <f>SUM(J34:J35)</f>
        <v>-3031</v>
      </c>
      <c r="K36" s="65">
        <f>SUM(K34:K35)</f>
        <v>3403</v>
      </c>
      <c r="L36" s="65">
        <f>SUM(L34:L35)</f>
        <v>2428</v>
      </c>
    </row>
    <row r="37" spans="2:12" ht="15.75">
      <c r="B37" s="13"/>
      <c r="C37" s="3" t="s">
        <v>87</v>
      </c>
      <c r="I37" s="21">
        <v>836</v>
      </c>
      <c r="J37" s="64">
        <v>387</v>
      </c>
      <c r="K37" s="64">
        <v>836</v>
      </c>
      <c r="L37" s="64">
        <v>462</v>
      </c>
    </row>
    <row r="38" spans="2:12" ht="21.75" customHeight="1">
      <c r="B38" s="13"/>
      <c r="C38" s="2"/>
      <c r="I38" s="66">
        <f>SUM(I36:I37)</f>
        <v>1969</v>
      </c>
      <c r="J38" s="66">
        <f>SUM(J36:J37)</f>
        <v>-2644</v>
      </c>
      <c r="K38" s="66">
        <f>SUM(K36:K37)</f>
        <v>4239</v>
      </c>
      <c r="L38" s="66">
        <f>SUM(L36:L37)</f>
        <v>2890</v>
      </c>
    </row>
    <row r="39" spans="2:12" ht="15.75">
      <c r="B39" s="13"/>
      <c r="C39" s="3" t="s">
        <v>219</v>
      </c>
      <c r="K39" s="62"/>
      <c r="L39" s="62"/>
    </row>
    <row r="40" spans="2:12" ht="15.75">
      <c r="B40" s="13"/>
      <c r="C40" s="3" t="s">
        <v>218</v>
      </c>
      <c r="K40" s="62"/>
      <c r="L40" s="62"/>
    </row>
    <row r="41" spans="2:12" ht="15.75">
      <c r="B41" s="13"/>
      <c r="K41" s="62"/>
      <c r="L41" s="62"/>
    </row>
    <row r="42" ht="15.75">
      <c r="B42" s="13"/>
    </row>
    <row r="43" spans="2:3" ht="15.75">
      <c r="B43" s="10" t="s">
        <v>53</v>
      </c>
      <c r="C43" s="2" t="s">
        <v>175</v>
      </c>
    </row>
    <row r="44" spans="2:3" ht="15.75">
      <c r="B44" s="10"/>
      <c r="C44" s="3" t="s">
        <v>220</v>
      </c>
    </row>
    <row r="45" spans="2:3" ht="15.75">
      <c r="B45" s="10"/>
      <c r="C45" s="3" t="s">
        <v>221</v>
      </c>
    </row>
    <row r="46" ht="15.75">
      <c r="B46" s="10"/>
    </row>
    <row r="48" spans="2:3" ht="14.25" customHeight="1">
      <c r="B48" s="10" t="s">
        <v>54</v>
      </c>
      <c r="C48" s="2" t="s">
        <v>56</v>
      </c>
    </row>
    <row r="49" spans="3:11" ht="14.25" customHeight="1">
      <c r="C49" s="17" t="s">
        <v>5</v>
      </c>
      <c r="D49" s="3" t="s">
        <v>189</v>
      </c>
      <c r="K49" s="18"/>
    </row>
    <row r="50" spans="3:12" ht="14.25" customHeight="1">
      <c r="C50" s="17"/>
      <c r="K50" s="54" t="s">
        <v>90</v>
      </c>
      <c r="L50" s="54" t="s">
        <v>90</v>
      </c>
    </row>
    <row r="51" spans="3:12" ht="14.25" customHeight="1">
      <c r="C51" s="17"/>
      <c r="K51" s="54" t="s">
        <v>112</v>
      </c>
      <c r="L51" s="54" t="s">
        <v>112</v>
      </c>
    </row>
    <row r="52" spans="3:12" ht="14.25" customHeight="1">
      <c r="C52" s="17"/>
      <c r="K52" s="54" t="s">
        <v>2</v>
      </c>
      <c r="L52" s="54" t="s">
        <v>114</v>
      </c>
    </row>
    <row r="53" spans="3:12" ht="14.25" customHeight="1">
      <c r="C53" s="17"/>
      <c r="K53" s="55" t="s">
        <v>216</v>
      </c>
      <c r="L53" s="55" t="s">
        <v>216</v>
      </c>
    </row>
    <row r="54" spans="3:12" ht="14.25" customHeight="1">
      <c r="C54" s="17"/>
      <c r="K54" s="54" t="s">
        <v>3</v>
      </c>
      <c r="L54" s="54" t="s">
        <v>3</v>
      </c>
    </row>
    <row r="55" spans="3:12" ht="21.75" customHeight="1">
      <c r="C55" s="17"/>
      <c r="D55" s="3" t="s">
        <v>190</v>
      </c>
      <c r="K55" s="91" t="s">
        <v>193</v>
      </c>
      <c r="L55" s="91" t="s">
        <v>193</v>
      </c>
    </row>
    <row r="56" spans="3:12" ht="21.75" customHeight="1">
      <c r="C56" s="17"/>
      <c r="D56" s="3" t="s">
        <v>191</v>
      </c>
      <c r="K56" s="68">
        <v>2091</v>
      </c>
      <c r="L56" s="68">
        <v>17997</v>
      </c>
    </row>
    <row r="57" spans="3:12" ht="21.75" customHeight="1">
      <c r="C57" s="17"/>
      <c r="D57" s="3" t="s">
        <v>192</v>
      </c>
      <c r="K57" s="68">
        <v>-1063</v>
      </c>
      <c r="L57" s="68">
        <v>-6180</v>
      </c>
    </row>
    <row r="59" spans="3:4" ht="15.75">
      <c r="C59" s="17" t="s">
        <v>7</v>
      </c>
      <c r="D59" s="3" t="s">
        <v>194</v>
      </c>
    </row>
    <row r="60" spans="3:12" ht="15.75">
      <c r="C60" s="17"/>
      <c r="K60" s="54"/>
      <c r="L60" s="54" t="s">
        <v>25</v>
      </c>
    </row>
    <row r="61" spans="3:12" ht="15.75">
      <c r="C61" s="17"/>
      <c r="K61" s="55"/>
      <c r="L61" s="55" t="s">
        <v>216</v>
      </c>
    </row>
    <row r="62" spans="4:12" ht="15.75">
      <c r="D62" s="19"/>
      <c r="E62" s="19"/>
      <c r="F62" s="19"/>
      <c r="G62" s="19"/>
      <c r="H62" s="19"/>
      <c r="I62" s="19"/>
      <c r="J62" s="19"/>
      <c r="K62" s="54"/>
      <c r="L62" s="54" t="s">
        <v>3</v>
      </c>
    </row>
    <row r="63" spans="4:12" ht="21.75" customHeight="1">
      <c r="D63" s="19" t="s">
        <v>88</v>
      </c>
      <c r="E63" s="19"/>
      <c r="F63" s="19"/>
      <c r="G63" s="19"/>
      <c r="H63" s="19"/>
      <c r="I63" s="19"/>
      <c r="J63" s="19"/>
      <c r="K63" s="20"/>
      <c r="L63" s="20">
        <v>152821</v>
      </c>
    </row>
    <row r="64" spans="4:12" ht="21.75" customHeight="1">
      <c r="D64" s="19" t="s">
        <v>195</v>
      </c>
      <c r="E64" s="19"/>
      <c r="F64" s="19"/>
      <c r="G64" s="19"/>
      <c r="H64" s="19"/>
      <c r="I64" s="19"/>
      <c r="J64" s="19"/>
      <c r="K64" s="15"/>
      <c r="L64" s="15">
        <v>140893</v>
      </c>
    </row>
    <row r="65" spans="4:12" ht="21.75" customHeight="1">
      <c r="D65" s="19" t="s">
        <v>89</v>
      </c>
      <c r="E65" s="19"/>
      <c r="F65" s="19"/>
      <c r="G65" s="19"/>
      <c r="H65" s="19"/>
      <c r="I65" s="19"/>
      <c r="J65" s="19"/>
      <c r="K65" s="22"/>
      <c r="L65" s="22">
        <v>85642</v>
      </c>
    </row>
    <row r="66" ht="15.75">
      <c r="L66" s="18"/>
    </row>
    <row r="67" ht="15.75">
      <c r="L67" s="18"/>
    </row>
    <row r="68" spans="2:3" ht="15.75">
      <c r="B68" s="10" t="s">
        <v>55</v>
      </c>
      <c r="C68" s="2" t="s">
        <v>102</v>
      </c>
    </row>
    <row r="69" spans="2:4" ht="15.75">
      <c r="B69" s="10"/>
      <c r="C69" s="3" t="s">
        <v>19</v>
      </c>
      <c r="D69" s="3" t="s">
        <v>181</v>
      </c>
    </row>
    <row r="70" spans="2:4" ht="15.75">
      <c r="B70" s="10"/>
      <c r="D70" s="3" t="s">
        <v>206</v>
      </c>
    </row>
    <row r="71" spans="2:4" ht="15.75">
      <c r="B71" s="10"/>
      <c r="D71" s="3" t="s">
        <v>182</v>
      </c>
    </row>
    <row r="72" spans="2:3" ht="15.75">
      <c r="B72" s="10"/>
      <c r="C72" s="2"/>
    </row>
    <row r="73" spans="3:4" ht="15.75">
      <c r="C73" s="3" t="s">
        <v>103</v>
      </c>
      <c r="D73" s="3" t="s">
        <v>178</v>
      </c>
    </row>
    <row r="74" ht="15.75">
      <c r="D74" s="3" t="s">
        <v>179</v>
      </c>
    </row>
    <row r="75" ht="15.75">
      <c r="D75" s="3" t="s">
        <v>180</v>
      </c>
    </row>
    <row r="78" spans="2:12" ht="15.75">
      <c r="B78" s="10" t="s">
        <v>57</v>
      </c>
      <c r="C78" s="23" t="s">
        <v>104</v>
      </c>
      <c r="D78" s="19"/>
      <c r="E78" s="19"/>
      <c r="F78" s="19"/>
      <c r="G78" s="19"/>
      <c r="H78" s="19"/>
      <c r="I78" s="19"/>
      <c r="J78" s="19"/>
      <c r="K78" s="19"/>
      <c r="L78" s="19"/>
    </row>
    <row r="79" spans="3:12" ht="15.75">
      <c r="C79" s="19" t="s">
        <v>229</v>
      </c>
      <c r="E79" s="19"/>
      <c r="F79" s="19"/>
      <c r="G79" s="19"/>
      <c r="H79" s="19"/>
      <c r="I79" s="19"/>
      <c r="J79" s="19"/>
      <c r="K79" s="19"/>
      <c r="L79" s="19"/>
    </row>
    <row r="80" spans="3:12" ht="15.75">
      <c r="C80" s="19" t="s">
        <v>230</v>
      </c>
      <c r="E80" s="19"/>
      <c r="F80" s="19"/>
      <c r="G80" s="19"/>
      <c r="H80" s="19"/>
      <c r="I80" s="19"/>
      <c r="J80" s="19"/>
      <c r="K80" s="19"/>
      <c r="L80" s="19"/>
    </row>
    <row r="81" spans="3:12" ht="15.75">
      <c r="C81" s="19" t="s">
        <v>231</v>
      </c>
      <c r="E81" s="19"/>
      <c r="F81" s="19"/>
      <c r="G81" s="19"/>
      <c r="H81" s="19"/>
      <c r="I81" s="19"/>
      <c r="J81" s="19"/>
      <c r="K81" s="19"/>
      <c r="L81" s="19"/>
    </row>
    <row r="82" spans="5:12" ht="15.75">
      <c r="E82" s="19"/>
      <c r="F82" s="19"/>
      <c r="G82" s="19"/>
      <c r="H82" s="19"/>
      <c r="I82" s="19"/>
      <c r="J82" s="19"/>
      <c r="K82" s="19"/>
      <c r="L82" s="19"/>
    </row>
    <row r="83" spans="3:12" ht="15.75">
      <c r="C83" s="19" t="s">
        <v>232</v>
      </c>
      <c r="E83" s="19"/>
      <c r="F83" s="19"/>
      <c r="G83" s="19"/>
      <c r="H83" s="19"/>
      <c r="I83" s="19"/>
      <c r="J83" s="19"/>
      <c r="K83" s="19"/>
      <c r="L83" s="19"/>
    </row>
    <row r="84" spans="3:12" ht="15.75">
      <c r="C84" s="24" t="s">
        <v>233</v>
      </c>
      <c r="D84" s="24"/>
      <c r="E84" s="19"/>
      <c r="F84" s="19"/>
      <c r="G84" s="19"/>
      <c r="H84" s="19"/>
      <c r="I84" s="19"/>
      <c r="J84" s="19"/>
      <c r="K84" s="19"/>
      <c r="L84" s="19"/>
    </row>
    <row r="85" spans="3:12" ht="15.75">
      <c r="C85" s="3" t="s">
        <v>234</v>
      </c>
      <c r="D85" s="24"/>
      <c r="E85" s="19"/>
      <c r="F85" s="19"/>
      <c r="G85" s="19"/>
      <c r="H85" s="19"/>
      <c r="I85" s="19"/>
      <c r="J85" s="19"/>
      <c r="K85" s="19"/>
      <c r="L85" s="19"/>
    </row>
    <row r="86" spans="4:12" ht="15.75">
      <c r="D86" s="24"/>
      <c r="E86" s="19"/>
      <c r="F86" s="19"/>
      <c r="G86" s="19"/>
      <c r="H86" s="19"/>
      <c r="I86" s="19"/>
      <c r="J86" s="19"/>
      <c r="K86" s="19"/>
      <c r="L86" s="19"/>
    </row>
    <row r="87" spans="3:12" ht="15.75">
      <c r="C87" s="3" t="s">
        <v>235</v>
      </c>
      <c r="D87" s="24"/>
      <c r="E87" s="19"/>
      <c r="F87" s="19"/>
      <c r="G87" s="19"/>
      <c r="H87" s="19"/>
      <c r="I87" s="19"/>
      <c r="J87" s="19"/>
      <c r="K87" s="19"/>
      <c r="L87" s="19"/>
    </row>
    <row r="88" spans="3:12" ht="15.75">
      <c r="C88" s="3" t="s">
        <v>236</v>
      </c>
      <c r="D88" s="24"/>
      <c r="E88" s="19"/>
      <c r="F88" s="19"/>
      <c r="G88" s="19"/>
      <c r="H88" s="19"/>
      <c r="I88" s="19"/>
      <c r="J88" s="19"/>
      <c r="K88" s="19"/>
      <c r="L88" s="19"/>
    </row>
    <row r="89" spans="3:12" ht="15.75">
      <c r="C89" s="3" t="s">
        <v>237</v>
      </c>
      <c r="D89" s="24"/>
      <c r="E89" s="19"/>
      <c r="F89" s="19"/>
      <c r="G89" s="19"/>
      <c r="H89" s="19"/>
      <c r="I89" s="19"/>
      <c r="J89" s="19"/>
      <c r="K89" s="19"/>
      <c r="L89" s="19"/>
    </row>
    <row r="90" spans="4:12" ht="15.75">
      <c r="D90" s="24"/>
      <c r="E90" s="19"/>
      <c r="F90" s="19"/>
      <c r="G90" s="19"/>
      <c r="H90" s="19"/>
      <c r="I90" s="19"/>
      <c r="J90" s="19"/>
      <c r="K90" s="19"/>
      <c r="L90" s="19"/>
    </row>
    <row r="91" spans="4:12" ht="15.75">
      <c r="D91" s="24"/>
      <c r="E91" s="19"/>
      <c r="F91" s="19"/>
      <c r="G91" s="19"/>
      <c r="H91" s="19"/>
      <c r="I91" s="19"/>
      <c r="J91" s="19"/>
      <c r="K91" s="19"/>
      <c r="L91" s="19"/>
    </row>
    <row r="92" spans="2:3" ht="15.75">
      <c r="B92" s="10" t="s">
        <v>58</v>
      </c>
      <c r="C92" s="2" t="s">
        <v>107</v>
      </c>
    </row>
    <row r="93" ht="15.75">
      <c r="C93" s="3" t="s">
        <v>165</v>
      </c>
    </row>
    <row r="94" ht="15.75">
      <c r="C94" s="3" t="s">
        <v>173</v>
      </c>
    </row>
    <row r="97" spans="2:3" ht="15.75">
      <c r="B97" s="10" t="s">
        <v>59</v>
      </c>
      <c r="C97" s="2" t="s">
        <v>62</v>
      </c>
    </row>
    <row r="98" ht="15.75">
      <c r="C98" s="3" t="s">
        <v>108</v>
      </c>
    </row>
    <row r="99" spans="11:12" ht="15.75">
      <c r="K99" s="54" t="s">
        <v>25</v>
      </c>
      <c r="L99" s="54" t="s">
        <v>25</v>
      </c>
    </row>
    <row r="100" spans="11:12" ht="15.75">
      <c r="K100" s="55" t="s">
        <v>99</v>
      </c>
      <c r="L100" s="55" t="s">
        <v>216</v>
      </c>
    </row>
    <row r="101" spans="3:12" ht="15.75">
      <c r="C101" s="19"/>
      <c r="D101" s="19"/>
      <c r="E101" s="19"/>
      <c r="F101" s="19"/>
      <c r="G101" s="19"/>
      <c r="H101" s="19"/>
      <c r="I101" s="19"/>
      <c r="J101" s="19"/>
      <c r="K101" s="54" t="s">
        <v>3</v>
      </c>
      <c r="L101" s="54" t="s">
        <v>3</v>
      </c>
    </row>
    <row r="102" spans="3:12" ht="15.75">
      <c r="C102" s="25" t="s">
        <v>63</v>
      </c>
      <c r="D102" s="25"/>
      <c r="E102" s="25"/>
      <c r="F102" s="25"/>
      <c r="G102" s="25"/>
      <c r="H102" s="25"/>
      <c r="I102" s="25"/>
      <c r="J102" s="25"/>
      <c r="K102" s="26">
        <v>181050</v>
      </c>
      <c r="L102" s="26">
        <v>139625</v>
      </c>
    </row>
    <row r="103" spans="3:12" ht="15.75">
      <c r="C103" s="25" t="s">
        <v>64</v>
      </c>
      <c r="D103" s="25"/>
      <c r="E103" s="25"/>
      <c r="F103" s="25"/>
      <c r="G103" s="25"/>
      <c r="H103" s="25"/>
      <c r="I103" s="25"/>
      <c r="J103" s="25"/>
      <c r="K103" s="27">
        <v>105477</v>
      </c>
      <c r="L103" s="27">
        <v>67620</v>
      </c>
    </row>
    <row r="104" spans="3:12" ht="21.75" customHeight="1">
      <c r="C104" s="28"/>
      <c r="D104" s="28"/>
      <c r="E104" s="28"/>
      <c r="F104" s="28"/>
      <c r="G104" s="28"/>
      <c r="H104" s="28"/>
      <c r="I104" s="28"/>
      <c r="J104" s="28"/>
      <c r="K104" s="29">
        <f>SUM(K102:K103)</f>
        <v>286527</v>
      </c>
      <c r="L104" s="29">
        <f>SUM(L102:L103)</f>
        <v>207245</v>
      </c>
    </row>
    <row r="105" spans="3:12" ht="15.75">
      <c r="C105" s="28"/>
      <c r="D105" s="28"/>
      <c r="E105" s="28"/>
      <c r="F105" s="28"/>
      <c r="G105" s="28"/>
      <c r="H105" s="28"/>
      <c r="I105" s="28"/>
      <c r="J105" s="28"/>
      <c r="L105" s="63"/>
    </row>
    <row r="106" spans="3:12" ht="15.75">
      <c r="C106" s="28"/>
      <c r="D106" s="28"/>
      <c r="E106" s="28"/>
      <c r="F106" s="28"/>
      <c r="G106" s="28"/>
      <c r="H106" s="28"/>
      <c r="I106" s="28"/>
      <c r="J106" s="28"/>
      <c r="K106" s="26"/>
      <c r="L106" s="63"/>
    </row>
    <row r="107" spans="2:12" ht="15.75">
      <c r="B107" s="10" t="s">
        <v>60</v>
      </c>
      <c r="C107" s="2" t="s">
        <v>66</v>
      </c>
      <c r="E107" s="28"/>
      <c r="F107" s="28"/>
      <c r="G107" s="28"/>
      <c r="H107" s="28"/>
      <c r="I107" s="28"/>
      <c r="J107" s="28"/>
      <c r="K107" s="26"/>
      <c r="L107" s="63"/>
    </row>
    <row r="108" spans="3:12" ht="15.75">
      <c r="C108" s="3" t="s">
        <v>176</v>
      </c>
      <c r="E108" s="28"/>
      <c r="F108" s="28"/>
      <c r="G108" s="28"/>
      <c r="H108" s="28"/>
      <c r="I108" s="28"/>
      <c r="J108" s="28"/>
      <c r="K108" s="26"/>
      <c r="L108" s="63"/>
    </row>
    <row r="109" spans="3:12" ht="15.75">
      <c r="C109" s="28"/>
      <c r="D109" s="28"/>
      <c r="E109" s="28"/>
      <c r="F109" s="28"/>
      <c r="G109" s="28"/>
      <c r="H109" s="28"/>
      <c r="I109" s="28"/>
      <c r="J109" s="28"/>
      <c r="K109" s="26"/>
      <c r="L109" s="63"/>
    </row>
    <row r="111" spans="2:3" ht="15.75">
      <c r="B111" s="10" t="s">
        <v>61</v>
      </c>
      <c r="C111" s="2" t="s">
        <v>68</v>
      </c>
    </row>
    <row r="112" ht="15.75">
      <c r="C112" s="3" t="s">
        <v>119</v>
      </c>
    </row>
    <row r="113" ht="15.75">
      <c r="C113" s="3" t="s">
        <v>120</v>
      </c>
    </row>
    <row r="116" spans="2:3" ht="15.75">
      <c r="B116" s="10" t="s">
        <v>65</v>
      </c>
      <c r="C116" s="2" t="s">
        <v>196</v>
      </c>
    </row>
    <row r="117" ht="15.75">
      <c r="C117" s="3" t="s">
        <v>197</v>
      </c>
    </row>
    <row r="118" ht="15.75">
      <c r="C118" s="3" t="s">
        <v>198</v>
      </c>
    </row>
    <row r="121" spans="2:3" ht="15.75">
      <c r="B121" s="10" t="s">
        <v>67</v>
      </c>
      <c r="C121" s="2" t="s">
        <v>71</v>
      </c>
    </row>
    <row r="122" ht="15.75">
      <c r="C122" s="3" t="s">
        <v>217</v>
      </c>
    </row>
    <row r="123" spans="9:10" ht="15.75">
      <c r="I123" s="56" t="s">
        <v>6</v>
      </c>
      <c r="J123" s="93" t="s">
        <v>202</v>
      </c>
    </row>
    <row r="124" spans="9:10" ht="14.25" customHeight="1">
      <c r="I124" s="93" t="s">
        <v>199</v>
      </c>
      <c r="J124" s="56" t="s">
        <v>203</v>
      </c>
    </row>
    <row r="125" spans="9:12" ht="14.25" customHeight="1">
      <c r="I125" s="93" t="s">
        <v>200</v>
      </c>
      <c r="J125" s="93" t="s">
        <v>204</v>
      </c>
      <c r="K125" s="56" t="s">
        <v>77</v>
      </c>
      <c r="L125" s="56" t="s">
        <v>91</v>
      </c>
    </row>
    <row r="126" spans="9:12" ht="14.25" customHeight="1">
      <c r="I126" s="93" t="s">
        <v>201</v>
      </c>
      <c r="J126" s="93" t="s">
        <v>125</v>
      </c>
      <c r="K126" s="56" t="s">
        <v>78</v>
      </c>
      <c r="L126" s="56" t="s">
        <v>79</v>
      </c>
    </row>
    <row r="127" spans="9:12" ht="14.25" customHeight="1">
      <c r="I127" s="56" t="s">
        <v>3</v>
      </c>
      <c r="J127" s="56" t="s">
        <v>205</v>
      </c>
      <c r="K127" s="56" t="s">
        <v>3</v>
      </c>
      <c r="L127" s="56" t="s">
        <v>3</v>
      </c>
    </row>
    <row r="128" spans="3:12" ht="15.75">
      <c r="C128" s="17" t="s">
        <v>72</v>
      </c>
      <c r="I128" s="67">
        <v>110803</v>
      </c>
      <c r="K128" s="67">
        <v>12455</v>
      </c>
      <c r="L128" s="68">
        <v>1006068</v>
      </c>
    </row>
    <row r="129" spans="3:12" ht="15.75">
      <c r="C129" s="17" t="s">
        <v>73</v>
      </c>
      <c r="I129" s="67">
        <v>0</v>
      </c>
      <c r="J129" s="21">
        <v>13856</v>
      </c>
      <c r="K129" s="67">
        <v>1850</v>
      </c>
      <c r="L129" s="67">
        <v>274</v>
      </c>
    </row>
    <row r="130" spans="3:12" ht="15.75">
      <c r="C130" s="17" t="s">
        <v>74</v>
      </c>
      <c r="I130" s="67">
        <v>22138</v>
      </c>
      <c r="K130" s="67">
        <v>853</v>
      </c>
      <c r="L130" s="67">
        <v>10646</v>
      </c>
    </row>
    <row r="131" spans="3:12" ht="15.75">
      <c r="C131" s="17" t="s">
        <v>75</v>
      </c>
      <c r="I131" s="67">
        <v>2643</v>
      </c>
      <c r="K131" s="67">
        <v>1953</v>
      </c>
      <c r="L131" s="67">
        <v>183012</v>
      </c>
    </row>
    <row r="132" spans="3:12" ht="15.75">
      <c r="C132" s="17" t="s">
        <v>76</v>
      </c>
      <c r="I132" s="67">
        <v>0</v>
      </c>
      <c r="K132" s="67">
        <v>-4</v>
      </c>
      <c r="L132" s="67">
        <v>102</v>
      </c>
    </row>
    <row r="133" spans="3:12" ht="15.75">
      <c r="C133" s="17" t="s">
        <v>97</v>
      </c>
      <c r="I133" s="67">
        <v>5816</v>
      </c>
      <c r="K133" s="20">
        <v>981</v>
      </c>
      <c r="L133" s="67">
        <v>32102</v>
      </c>
    </row>
    <row r="134" spans="9:12" ht="16.5" thickBot="1">
      <c r="I134" s="69">
        <f>SUM(I128:I133)</f>
        <v>141400</v>
      </c>
      <c r="J134" s="69">
        <f>SUM(J128:J133)</f>
        <v>13856</v>
      </c>
      <c r="K134" s="69">
        <f>SUM(K128:K133)</f>
        <v>18088</v>
      </c>
      <c r="L134" s="69">
        <f>SUM(L128:L133)</f>
        <v>1232204</v>
      </c>
    </row>
    <row r="135" ht="16.5" thickTop="1">
      <c r="B135" s="10"/>
    </row>
    <row r="136" ht="15.75">
      <c r="B136" s="10"/>
    </row>
    <row r="137" spans="2:3" ht="15.75">
      <c r="B137" s="10" t="s">
        <v>69</v>
      </c>
      <c r="C137" s="2" t="s">
        <v>222</v>
      </c>
    </row>
    <row r="138" spans="2:12" ht="15.75">
      <c r="B138" s="10"/>
      <c r="C138" s="18" t="s">
        <v>223</v>
      </c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3:12" ht="15.75">
      <c r="C139" s="18" t="s">
        <v>244</v>
      </c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3:12" ht="15.75">
      <c r="C140" s="18" t="s">
        <v>245</v>
      </c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2:12" ht="15.75">
      <c r="B141" s="13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ht="15.75">
      <c r="B142" s="13"/>
    </row>
    <row r="143" spans="2:3" ht="15.75">
      <c r="B143" s="10" t="s">
        <v>70</v>
      </c>
      <c r="C143" s="2" t="s">
        <v>109</v>
      </c>
    </row>
    <row r="144" spans="3:12" ht="13.5" customHeight="1">
      <c r="C144" s="99" t="s">
        <v>224</v>
      </c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3:12" ht="15.75">
      <c r="C145" s="18" t="s">
        <v>239</v>
      </c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3:12" ht="15.75">
      <c r="C146" s="18" t="s">
        <v>225</v>
      </c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3:12" ht="15.75">
      <c r="C147" s="18" t="s">
        <v>240</v>
      </c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3:12" ht="15.75">
      <c r="C148" s="18" t="s">
        <v>227</v>
      </c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3:12" ht="15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1" spans="2:3" ht="15.75">
      <c r="B151" s="10" t="s">
        <v>80</v>
      </c>
      <c r="C151" s="2" t="s">
        <v>166</v>
      </c>
    </row>
    <row r="152" ht="15.75">
      <c r="C152" s="3" t="s">
        <v>167</v>
      </c>
    </row>
    <row r="155" spans="2:3" ht="15.75">
      <c r="B155" s="10" t="s">
        <v>81</v>
      </c>
      <c r="C155" s="2" t="s">
        <v>105</v>
      </c>
    </row>
    <row r="156" ht="15.75">
      <c r="C156" s="3" t="s">
        <v>106</v>
      </c>
    </row>
    <row r="158" spans="9:12" ht="15.75">
      <c r="I158" s="16"/>
      <c r="J158" s="16"/>
      <c r="K158" s="16"/>
      <c r="L158" s="16"/>
    </row>
    <row r="159" spans="2:3" ht="15.75">
      <c r="B159" s="10" t="s">
        <v>177</v>
      </c>
      <c r="C159" s="2" t="s">
        <v>82</v>
      </c>
    </row>
    <row r="160" spans="2:3" ht="15.75">
      <c r="B160" s="10"/>
      <c r="C160" s="98" t="s">
        <v>241</v>
      </c>
    </row>
    <row r="161" spans="2:3" ht="15.75">
      <c r="B161" s="10"/>
      <c r="C161" s="3" t="s">
        <v>226</v>
      </c>
    </row>
    <row r="162" spans="2:3" ht="15.75">
      <c r="B162" s="10"/>
      <c r="C162" s="3" t="s">
        <v>238</v>
      </c>
    </row>
    <row r="163" spans="2:3" ht="15.75">
      <c r="B163" s="10"/>
      <c r="C163" s="3" t="s">
        <v>242</v>
      </c>
    </row>
    <row r="164" spans="2:3" ht="15.75">
      <c r="B164" s="10"/>
      <c r="C164" s="3" t="s">
        <v>243</v>
      </c>
    </row>
    <row r="167" spans="2:3" ht="15.75">
      <c r="B167" s="10" t="s">
        <v>83</v>
      </c>
      <c r="C167" s="2" t="s">
        <v>84</v>
      </c>
    </row>
    <row r="168" spans="2:3" ht="15.75">
      <c r="B168" s="10"/>
      <c r="C168" s="3" t="s">
        <v>168</v>
      </c>
    </row>
    <row r="169" ht="15.75">
      <c r="B169" s="10"/>
    </row>
    <row r="171" spans="2:3" ht="15.75">
      <c r="B171" s="10" t="s">
        <v>183</v>
      </c>
      <c r="C171" s="2" t="s">
        <v>85</v>
      </c>
    </row>
    <row r="172" ht="15.75">
      <c r="C172" s="3" t="s">
        <v>92</v>
      </c>
    </row>
    <row r="175" spans="2:3" ht="15.75">
      <c r="B175" s="10" t="s">
        <v>208</v>
      </c>
      <c r="C175" s="2" t="s">
        <v>207</v>
      </c>
    </row>
    <row r="176" ht="15.75">
      <c r="C176" s="3" t="s">
        <v>209</v>
      </c>
    </row>
    <row r="177" ht="15.75">
      <c r="C177" s="3" t="s">
        <v>210</v>
      </c>
    </row>
    <row r="178" ht="15.75">
      <c r="C178" s="3" t="s">
        <v>211</v>
      </c>
    </row>
    <row r="179" ht="15.75">
      <c r="C179" s="3" t="s">
        <v>212</v>
      </c>
    </row>
    <row r="185" ht="15.75">
      <c r="B185" s="3" t="s">
        <v>93</v>
      </c>
    </row>
    <row r="187" ht="15.75">
      <c r="B187" s="2" t="s">
        <v>213</v>
      </c>
    </row>
    <row r="188" ht="15.75">
      <c r="B188" s="2" t="s">
        <v>172</v>
      </c>
    </row>
    <row r="189" ht="15.75">
      <c r="B189" s="3" t="s">
        <v>94</v>
      </c>
    </row>
    <row r="191" ht="15.75">
      <c r="B191" s="3" t="s">
        <v>95</v>
      </c>
    </row>
    <row r="192" ht="15.75">
      <c r="B192" s="3" t="s">
        <v>96</v>
      </c>
    </row>
    <row r="193" ht="15.75">
      <c r="B193" s="30" t="s">
        <v>228</v>
      </c>
    </row>
  </sheetData>
  <mergeCells count="2">
    <mergeCell ref="I25:J25"/>
    <mergeCell ref="K25:L25"/>
  </mergeCells>
  <printOptions/>
  <pageMargins left="1" right="0.25" top="1" bottom="0.5" header="0" footer="0.5"/>
  <pageSetup fitToHeight="5" horizontalDpi="300" verticalDpi="300" orientation="portrait" paperSize="9" scale="86" r:id="rId1"/>
  <rowBreaks count="4" manualBreakCount="4">
    <brk id="47" min="1" max="11" man="1"/>
    <brk id="91" min="1" max="11" man="1"/>
    <brk id="136" min="1" max="11" man="1"/>
    <brk id="174" min="1" max="11" man="1"/>
  </rowBreaks>
  <ignoredErrors>
    <ignoredError sqref="B151 B155 B159 B167 B171 B175 B10 B16 B20 B24 B43 B48 B68 B78 B92 B97 B107 B111 B116 B121 B137 B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Dijaya Corporation Berhad</cp:lastModifiedBy>
  <cp:lastPrinted>2002-02-25T10:59:40Z</cp:lastPrinted>
  <dcterms:created xsi:type="dcterms:W3CDTF">1999-11-16T09:13:51Z</dcterms:created>
  <dcterms:modified xsi:type="dcterms:W3CDTF">2002-02-27T07:31:18Z</dcterms:modified>
  <cp:category/>
  <cp:version/>
  <cp:contentType/>
  <cp:contentStatus/>
</cp:coreProperties>
</file>